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R:\3C\_III C 1\III C 15\Jugendfördergesetz ab 2016\UAG Sachbericht_2020\Finale Dokumente\AF1\Statistikteil und Bezirksauswertung\"/>
    </mc:Choice>
  </mc:AlternateContent>
  <bookViews>
    <workbookView xWindow="0" yWindow="0" windowWidth="25200" windowHeight="12435" activeTab="2"/>
  </bookViews>
  <sheets>
    <sheet name="Auswertungen" sheetId="7" r:id="rId1"/>
    <sheet name="Offene Angebote SK2" sheetId="32" state="hidden" r:id="rId2"/>
    <sheet name="Angebotssituation AF 1" sheetId="5" r:id="rId3"/>
    <sheet name="Bedarf_AF1" sheetId="27" r:id="rId4"/>
    <sheet name="Hinweise" sheetId="21" r:id="rId5"/>
    <sheet name="1" sheetId="28" r:id="rId6"/>
    <sheet name="Parameter" sheetId="20" state="hidden" r:id="rId7"/>
  </sheets>
  <definedNames>
    <definedName name="__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c" hidden="1">{"'Excel-HTML-Deut.'!$A$1:$J$29"}</definedName>
    <definedName name="__________nn1" hidden="1">{#N/A,#N/A,FALSE,"Bestellformular"}</definedName>
    <definedName name="__________r" hidden="1">{#N/A,#N/A,FALSE,"Bestellformular"}</definedName>
    <definedName name="__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zb3" hidden="1">{#N/A,#N/A,FALSE,"Bestellformular"}</definedName>
    <definedName name="__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a2" hidden="1">{#N/A,#N/A,FALSE,"Bestellformular"}</definedName>
    <definedName name="_________a22" hidden="1">{#N/A,#N/A,FALSE,"Bestellformular"}</definedName>
    <definedName name="_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777" hidden="1">{#N/A,#N/A,FALSE,"Bestellformular"}</definedName>
    <definedName name="__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c555" hidden="1">{#N/A,#N/A,FALSE,"Bestellformular"}</definedName>
    <definedName name="__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d444" hidden="1">{#N/A,#N/A,FALSE,"Bestellformular"}</definedName>
    <definedName name="__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23" hidden="1">{#N/A,#N/A,FALSE,"Bestellformular"}</definedName>
    <definedName name="__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4" hidden="1">{#N/A,#N/A,FALSE,"Bestellformular"}</definedName>
    <definedName name="_________e5" hidden="1">{#N/A,#N/A,FALSE,"Bestellformular"}</definedName>
    <definedName name="_________e7" hidden="1">{#N/A,#N/A,FALSE,"Bestellformular"}</definedName>
    <definedName name="__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2" hidden="1">{#N/A,#N/A,FALSE,"Bestellformular"}</definedName>
    <definedName name="_________f3333" hidden="1">{#N/A,#N/A,FALSE,"Bestellformular"}</definedName>
    <definedName name="_________f44" hidden="1">{#N/A,#N/A,FALSE,"Bestellformular"}</definedName>
    <definedName name="__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hj4" hidden="1">{#N/A,#N/A,FALSE,"Bestellformular"}</definedName>
    <definedName name="_________fj4" hidden="1">{#N/A,#N/A,FALSE,"Bestellformular"}</definedName>
    <definedName name="_________g44" hidden="1">{#N/A,#N/A,FALSE,"Bestellformular"}</definedName>
    <definedName name="__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g777" hidden="1">{#N/A,#N/A,FALSE,"Bestellformular"}</definedName>
    <definedName name="_________g899" hidden="1">{#N/A,#N/A,FALSE,"Bestellformular"}</definedName>
    <definedName name="_________gh77" hidden="1">{#N/A,#N/A,FALSE,"Bestellformular"}</definedName>
    <definedName name="_________gt66" hidden="1">{#N/A,#N/A,FALSE,"Bestellformular"}</definedName>
    <definedName name="_________gtr44" hidden="1">{#N/A,#N/A,FALSE,"Bestellformular"}</definedName>
    <definedName name="_________gz77" hidden="1">{#N/A,#N/A,FALSE,"Bestellformular"}</definedName>
    <definedName name="__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56" hidden="1">{#N/A,#N/A,FALSE,"Bestellformular"}</definedName>
    <definedName name="__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g777" hidden="1">{#N/A,#N/A,FALSE,"Bestellformular"}</definedName>
    <definedName name="_________hh1" hidden="1">{#N/A,#N/A,FALSE,"Bestellformular"}</definedName>
    <definedName name="__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k77" hidden="1">{#N/A,#N/A,FALSE,"Bestellformular"}</definedName>
    <definedName name="__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i87" hidden="1">{#N/A,#N/A,FALSE,"Bestellformular"}</definedName>
    <definedName name="_________i8766" hidden="1">{#N/A,#N/A,FALSE,"Bestellformular"}</definedName>
    <definedName name="_________j3" hidden="1">{#N/A,#N/A,FALSE,"Bestellformular"}</definedName>
    <definedName name="__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655" hidden="1">{#N/A,#N/A,FALSE,"Bestellformular"}</definedName>
    <definedName name="__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uz66" hidden="1">{#N/A,#N/A,FALSE,"Bestellformular"}</definedName>
    <definedName name="__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m09" hidden="1">{#N/A,#N/A,FALSE,"Bestellformular"}</definedName>
    <definedName name="_________m88" hidden="1">{#N/A,#N/A,FALSE,"Bestellformular"}</definedName>
    <definedName name="_________mn1" hidden="1">{#N/A,#N/A,FALSE,"Bestellformular"}</definedName>
    <definedName name="_________n1" hidden="1">{#N/A,#N/A,FALSE,"Bestellformular"}</definedName>
    <definedName name="_________n2" hidden="1">{#N/A,#N/A,FALSE,"Bestellformular"}</definedName>
    <definedName name="_________n4" hidden="1">{#N/A,#N/A,FALSE,"Bestellformular"}</definedName>
    <definedName name="_________n7777" hidden="1">{#N/A,#N/A,FALSE,"Bestellformular"}</definedName>
    <definedName name="_________n888" hidden="1">{#N/A,#N/A,FALSE,"Bestellformular"}</definedName>
    <definedName name="_________n9" hidden="1">{#N/A,#N/A,FALSE,"Bestellformular"}</definedName>
    <definedName name="__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6" hidden="1">{#N/A,#N/A,FALSE,"Bestellformular"}</definedName>
    <definedName name="__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n1" hidden="1">{#N/A,#N/A,FALSE,"Bestellformular"}</definedName>
    <definedName name="_________o8" hidden="1">{#N/A,#N/A,FALSE,"Bestellformular"}</definedName>
    <definedName name="__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o999" hidden="1">{#N/A,#N/A,FALSE,"Bestellformular"}</definedName>
    <definedName name="__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1" hidden="1">{#N/A,#N/A,FALSE,"Bestellformular"}</definedName>
    <definedName name="__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4" hidden="1">{#N/A,#N/A,FALSE,"Bestellformular"}</definedName>
    <definedName name="__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8" hidden="1">{#N/A,#N/A,FALSE,"Bestellformular"}</definedName>
    <definedName name="__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 hidden="1">{#N/A,#N/A,FALSE,"Bestellformular"}</definedName>
    <definedName name="__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t" hidden="1">{#N/A,#N/A,FALSE,"Bestellformular"}</definedName>
    <definedName name="__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r5" hidden="1">{#N/A,#N/A,FALSE,"Bestellformular"}</definedName>
    <definedName name="_________rzz6" hidden="1">{#N/A,#N/A,FALSE,"Bestellformular"}</definedName>
    <definedName name="__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543" hidden="1">{#N/A,#N/A,FALSE,"Bestellformular"}</definedName>
    <definedName name="_________t5433" hidden="1">{#N/A,#N/A,FALSE,"Bestellformular"}</definedName>
    <definedName name="_________t555" hidden="1">{#N/A,#N/A,FALSE,"Bestellformular"}</definedName>
    <definedName name="_________tt4" hidden="1">{#N/A,#N/A,FALSE,"Bestellformular"}</definedName>
    <definedName name="__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t6" hidden="1">{#N/A,#N/A,FALSE,"Bestellformular"}</definedName>
    <definedName name="__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766" hidden="1">{#N/A,#N/A,FALSE,"Bestellformular"}</definedName>
    <definedName name="__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8999" hidden="1">{#N/A,#N/A,FALSE,"Bestellformular"}</definedName>
    <definedName name="_________v55" hidden="1">{#N/A,#N/A,FALSE,"Bestellformular"}</definedName>
    <definedName name="__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w122" hidden="1">{#N/A,#N/A,FALSE,"Bestellformular"}</definedName>
    <definedName name="_________w222" hidden="1">{#N/A,#N/A,FALSE,"Bestellformular"}</definedName>
    <definedName name="_________w23" hidden="1">{#N/A,#N/A,FALSE,"Bestellformular"}</definedName>
    <definedName name="_________w234" hidden="1">{#N/A,#N/A,FALSE,"Bestellformular"}</definedName>
    <definedName name="__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w433" hidden="1">{#N/A,#N/A,FALSE,"Bestellformular"}</definedName>
    <definedName name="_________wq1" hidden="1">{#N/A,#N/A,FALSE,"Bestellformular"}</definedName>
    <definedName name="_________x555" hidden="1">{#N/A,#N/A,FALSE,"Bestellformular"}</definedName>
    <definedName name="__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3" hidden="1">{#N/A,#N/A,FALSE,"Bestellformular"}</definedName>
    <definedName name="_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a2" hidden="1">{#N/A,#N/A,FALSE,"Bestellformular"}</definedName>
    <definedName name="________a22" hidden="1">{#N/A,#N/A,FALSE,"Bestellformular"}</definedName>
    <definedName name="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777" hidden="1">{#N/A,#N/A,FALSE,"Bestellformular"}</definedName>
    <definedName name="_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c555" hidden="1">{#N/A,#N/A,FALSE,"Bestellformular"}</definedName>
    <definedName name="_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d444" hidden="1">{#N/A,#N/A,FALSE,"Bestellformular"}</definedName>
    <definedName name="_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23" hidden="1">{#N/A,#N/A,FALSE,"Bestellformular"}</definedName>
    <definedName name="_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4" hidden="1">{#N/A,#N/A,FALSE,"Bestellformular"}</definedName>
    <definedName name="________e5" hidden="1">{#N/A,#N/A,FALSE,"Bestellformular"}</definedName>
    <definedName name="________e7" hidden="1">{#N/A,#N/A,FALSE,"Bestellformular"}</definedName>
    <definedName name="_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2" hidden="1">{#N/A,#N/A,FALSE,"Bestellformular"}</definedName>
    <definedName name="________f3333" hidden="1">{#N/A,#N/A,FALSE,"Bestellformular"}</definedName>
    <definedName name="________f44" hidden="1">{#N/A,#N/A,FALSE,"Bestellformular"}</definedName>
    <definedName name="_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hj4" hidden="1">{#N/A,#N/A,FALSE,"Bestellformular"}</definedName>
    <definedName name="________fj4" hidden="1">{#N/A,#N/A,FALSE,"Bestellformular"}</definedName>
    <definedName name="________g44" hidden="1">{#N/A,#N/A,FALSE,"Bestellformular"}</definedName>
    <definedName name="_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g777" hidden="1">{#N/A,#N/A,FALSE,"Bestellformular"}</definedName>
    <definedName name="________g899" hidden="1">{#N/A,#N/A,FALSE,"Bestellformular"}</definedName>
    <definedName name="________gh77" hidden="1">{#N/A,#N/A,FALSE,"Bestellformular"}</definedName>
    <definedName name="________gt66" hidden="1">{#N/A,#N/A,FALSE,"Bestellformular"}</definedName>
    <definedName name="________gtr44" hidden="1">{#N/A,#N/A,FALSE,"Bestellformular"}</definedName>
    <definedName name="________gz77" hidden="1">{#N/A,#N/A,FALSE,"Bestellformular"}</definedName>
    <definedName name="_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56" hidden="1">{#N/A,#N/A,FALSE,"Bestellformular"}</definedName>
    <definedName name="_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g777" hidden="1">{#N/A,#N/A,FALSE,"Bestellformular"}</definedName>
    <definedName name="________hh1" hidden="1">{#N/A,#N/A,FALSE,"Bestellformular"}</definedName>
    <definedName name="_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k77" hidden="1">{#N/A,#N/A,FALSE,"Bestellformular"}</definedName>
    <definedName name="_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i87" hidden="1">{#N/A,#N/A,FALSE,"Bestellformular"}</definedName>
    <definedName name="________i8766" hidden="1">{#N/A,#N/A,FALSE,"Bestellformular"}</definedName>
    <definedName name="________j3" hidden="1">{#N/A,#N/A,FALSE,"Bestellformular"}</definedName>
    <definedName name="_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655" hidden="1">{#N/A,#N/A,FALSE,"Bestellformular"}</definedName>
    <definedName name="_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uz66" hidden="1">{#N/A,#N/A,FALSE,"Bestellformular"}</definedName>
    <definedName name="_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m09" hidden="1">{#N/A,#N/A,FALSE,"Bestellformular"}</definedName>
    <definedName name="________m88" hidden="1">{#N/A,#N/A,FALSE,"Bestellformular"}</definedName>
    <definedName name="________mn1" hidden="1">{#N/A,#N/A,FALSE,"Bestellformular"}</definedName>
    <definedName name="________n1" hidden="1">{#N/A,#N/A,FALSE,"Bestellformular"}</definedName>
    <definedName name="________n2" hidden="1">{#N/A,#N/A,FALSE,"Bestellformular"}</definedName>
    <definedName name="________n4" hidden="1">{#N/A,#N/A,FALSE,"Bestellformular"}</definedName>
    <definedName name="________n7777" hidden="1">{#N/A,#N/A,FALSE,"Bestellformular"}</definedName>
    <definedName name="________n888" hidden="1">{#N/A,#N/A,FALSE,"Bestellformular"}</definedName>
    <definedName name="________n9" hidden="1">{#N/A,#N/A,FALSE,"Bestellformular"}</definedName>
    <definedName name="_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6" hidden="1">{#N/A,#N/A,FALSE,"Bestellformular"}</definedName>
    <definedName name="_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n1" hidden="1">{#N/A,#N/A,FALSE,"Bestellformular"}</definedName>
    <definedName name="________o8" hidden="1">{#N/A,#N/A,FALSE,"Bestellformular"}</definedName>
    <definedName name="_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o999" hidden="1">{#N/A,#N/A,FALSE,"Bestellformular"}</definedName>
    <definedName name="_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1" hidden="1">{#N/A,#N/A,FALSE,"Bestellformular"}</definedName>
    <definedName name="_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4" hidden="1">{#N/A,#N/A,FALSE,"Bestellformular"}</definedName>
    <definedName name="_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8" hidden="1">{#N/A,#N/A,FALSE,"Bestellformular"}</definedName>
    <definedName name="_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 hidden="1">{#N/A,#N/A,FALSE,"Bestellformular"}</definedName>
    <definedName name="_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t" hidden="1">{#N/A,#N/A,FALSE,"Bestellformular"}</definedName>
    <definedName name="_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r5" hidden="1">{#N/A,#N/A,FALSE,"Bestellformular"}</definedName>
    <definedName name="________rzz6" hidden="1">{#N/A,#N/A,FALSE,"Bestellformular"}</definedName>
    <definedName name="_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543" hidden="1">{#N/A,#N/A,FALSE,"Bestellformular"}</definedName>
    <definedName name="________t5433" hidden="1">{#N/A,#N/A,FALSE,"Bestellformular"}</definedName>
    <definedName name="________t555" hidden="1">{#N/A,#N/A,FALSE,"Bestellformular"}</definedName>
    <definedName name="________tt4" hidden="1">{#N/A,#N/A,FALSE,"Bestellformular"}</definedName>
    <definedName name="_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t6" hidden="1">{#N/A,#N/A,FALSE,"Bestellformular"}</definedName>
    <definedName name="_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766" hidden="1">{#N/A,#N/A,FALSE,"Bestellformular"}</definedName>
    <definedName name="_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8999" hidden="1">{#N/A,#N/A,FALSE,"Bestellformular"}</definedName>
    <definedName name="________v55" hidden="1">{#N/A,#N/A,FALSE,"Bestellformular"}</definedName>
    <definedName name="_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w122" hidden="1">{#N/A,#N/A,FALSE,"Bestellformular"}</definedName>
    <definedName name="________w222" hidden="1">{#N/A,#N/A,FALSE,"Bestellformular"}</definedName>
    <definedName name="________w23" hidden="1">{#N/A,#N/A,FALSE,"Bestellformular"}</definedName>
    <definedName name="________w234" hidden="1">{#N/A,#N/A,FALSE,"Bestellformular"}</definedName>
    <definedName name="_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w433" hidden="1">{#N/A,#N/A,FALSE,"Bestellformular"}</definedName>
    <definedName name="________wq1" hidden="1">{#N/A,#N/A,FALSE,"Bestellformular"}</definedName>
    <definedName name="________x555" hidden="1">{#N/A,#N/A,FALSE,"Bestellformular"}</definedName>
    <definedName name="_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3" hidden="1">{#N/A,#N/A,FALSE,"Bestellformular"}</definedName>
    <definedName name="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a2" hidden="1">{#N/A,#N/A,FALSE,"Bestellformular"}</definedName>
    <definedName name="_______a22" hidden="1">{#N/A,#N/A,FALSE,"Bestellformular"}</definedName>
    <definedName name="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777" hidden="1">{#N/A,#N/A,FALSE,"Bestellformular"}</definedName>
    <definedName name="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c555" hidden="1">{#N/A,#N/A,FALSE,"Bestellformular"}</definedName>
    <definedName name="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d444" hidden="1">{#N/A,#N/A,FALSE,"Bestellformular"}</definedName>
    <definedName name="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23" hidden="1">{#N/A,#N/A,FALSE,"Bestellformular"}</definedName>
    <definedName name="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4" hidden="1">{#N/A,#N/A,FALSE,"Bestellformular"}</definedName>
    <definedName name="_______e5" hidden="1">{#N/A,#N/A,FALSE,"Bestellformular"}</definedName>
    <definedName name="_______e7" hidden="1">{#N/A,#N/A,FALSE,"Bestellformular"}</definedName>
    <definedName name="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2" hidden="1">{#N/A,#N/A,FALSE,"Bestellformular"}</definedName>
    <definedName name="_______f3333" hidden="1">{#N/A,#N/A,FALSE,"Bestellformular"}</definedName>
    <definedName name="_______f44" hidden="1">{#N/A,#N/A,FALSE,"Bestellformular"}</definedName>
    <definedName name="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hj4" hidden="1">{#N/A,#N/A,FALSE,"Bestellformular"}</definedName>
    <definedName name="_______fj4" hidden="1">{#N/A,#N/A,FALSE,"Bestellformular"}</definedName>
    <definedName name="_______g44" hidden="1">{#N/A,#N/A,FALSE,"Bestellformular"}</definedName>
    <definedName name="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g777" hidden="1">{#N/A,#N/A,FALSE,"Bestellformular"}</definedName>
    <definedName name="_______g899" hidden="1">{#N/A,#N/A,FALSE,"Bestellformular"}</definedName>
    <definedName name="_______gh77" hidden="1">{#N/A,#N/A,FALSE,"Bestellformular"}</definedName>
    <definedName name="_______gt66" hidden="1">{#N/A,#N/A,FALSE,"Bestellformular"}</definedName>
    <definedName name="_______gtr44" hidden="1">{#N/A,#N/A,FALSE,"Bestellformular"}</definedName>
    <definedName name="_______gz77" hidden="1">{#N/A,#N/A,FALSE,"Bestellformular"}</definedName>
    <definedName name="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56" hidden="1">{#N/A,#N/A,FALSE,"Bestellformular"}</definedName>
    <definedName name="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g777" hidden="1">{#N/A,#N/A,FALSE,"Bestellformular"}</definedName>
    <definedName name="_______hh1" hidden="1">{#N/A,#N/A,FALSE,"Bestellformular"}</definedName>
    <definedName name="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k77" hidden="1">{#N/A,#N/A,FALSE,"Bestellformular"}</definedName>
    <definedName name="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i87" hidden="1">{#N/A,#N/A,FALSE,"Bestellformular"}</definedName>
    <definedName name="_______i8766" hidden="1">{#N/A,#N/A,FALSE,"Bestellformular"}</definedName>
    <definedName name="_______j3" hidden="1">{#N/A,#N/A,FALSE,"Bestellformular"}</definedName>
    <definedName name="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655" hidden="1">{#N/A,#N/A,FALSE,"Bestellformular"}</definedName>
    <definedName name="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uz66" hidden="1">{#N/A,#N/A,FALSE,"Bestellformular"}</definedName>
    <definedName name="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m09" hidden="1">{#N/A,#N/A,FALSE,"Bestellformular"}</definedName>
    <definedName name="_______m88" hidden="1">{#N/A,#N/A,FALSE,"Bestellformular"}</definedName>
    <definedName name="_______mn1" hidden="1">{#N/A,#N/A,FALSE,"Bestellformular"}</definedName>
    <definedName name="_______n1" hidden="1">{#N/A,#N/A,FALSE,"Bestellformular"}</definedName>
    <definedName name="_______n2" hidden="1">{#N/A,#N/A,FALSE,"Bestellformular"}</definedName>
    <definedName name="_______n4" hidden="1">{#N/A,#N/A,FALSE,"Bestellformular"}</definedName>
    <definedName name="_______n7777" hidden="1">{#N/A,#N/A,FALSE,"Bestellformular"}</definedName>
    <definedName name="_______n888" hidden="1">{#N/A,#N/A,FALSE,"Bestellformular"}</definedName>
    <definedName name="_______n9" hidden="1">{#N/A,#N/A,FALSE,"Bestellformular"}</definedName>
    <definedName name="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6" hidden="1">{#N/A,#N/A,FALSE,"Bestellformular"}</definedName>
    <definedName name="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n1" hidden="1">{#N/A,#N/A,FALSE,"Bestellformular"}</definedName>
    <definedName name="_______o8" hidden="1">{#N/A,#N/A,FALSE,"Bestellformular"}</definedName>
    <definedName name="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o999" hidden="1">{#N/A,#N/A,FALSE,"Bestellformular"}</definedName>
    <definedName name="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1" hidden="1">{#N/A,#N/A,FALSE,"Bestellformular"}</definedName>
    <definedName name="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4" hidden="1">{#N/A,#N/A,FALSE,"Bestellformular"}</definedName>
    <definedName name="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8" hidden="1">{#N/A,#N/A,FALSE,"Bestellformular"}</definedName>
    <definedName name="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 hidden="1">{#N/A,#N/A,FALSE,"Bestellformular"}</definedName>
    <definedName name="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t" hidden="1">{#N/A,#N/A,FALSE,"Bestellformular"}</definedName>
    <definedName name="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r5" hidden="1">{#N/A,#N/A,FALSE,"Bestellformular"}</definedName>
    <definedName name="_______rzz6" hidden="1">{#N/A,#N/A,FALSE,"Bestellformular"}</definedName>
    <definedName name="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543" hidden="1">{#N/A,#N/A,FALSE,"Bestellformular"}</definedName>
    <definedName name="_______t5433" hidden="1">{#N/A,#N/A,FALSE,"Bestellformular"}</definedName>
    <definedName name="_______t555" hidden="1">{#N/A,#N/A,FALSE,"Bestellformular"}</definedName>
    <definedName name="_______tt4" hidden="1">{#N/A,#N/A,FALSE,"Bestellformular"}</definedName>
    <definedName name="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t6" hidden="1">{#N/A,#N/A,FALSE,"Bestellformular"}</definedName>
    <definedName name="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766" hidden="1">{#N/A,#N/A,FALSE,"Bestellformular"}</definedName>
    <definedName name="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8999" hidden="1">{#N/A,#N/A,FALSE,"Bestellformular"}</definedName>
    <definedName name="_______v55" hidden="1">{#N/A,#N/A,FALSE,"Bestellformular"}</definedName>
    <definedName name="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w122" hidden="1">{#N/A,#N/A,FALSE,"Bestellformular"}</definedName>
    <definedName name="_______w222" hidden="1">{#N/A,#N/A,FALSE,"Bestellformular"}</definedName>
    <definedName name="_______w23" hidden="1">{#N/A,#N/A,FALSE,"Bestellformular"}</definedName>
    <definedName name="_______w234" hidden="1">{#N/A,#N/A,FALSE,"Bestellformular"}</definedName>
    <definedName name="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w433" hidden="1">{#N/A,#N/A,FALSE,"Bestellformular"}</definedName>
    <definedName name="_______wq1" hidden="1">{#N/A,#N/A,FALSE,"Bestellformular"}</definedName>
    <definedName name="_______x555" hidden="1">{#N/A,#N/A,FALSE,"Bestellformular"}</definedName>
    <definedName name="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3" hidden="1">{#N/A,#N/A,FALSE,"Bestellformular"}</definedName>
    <definedName name="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a2" hidden="1">{#N/A,#N/A,FALSE,"Bestellformular"}</definedName>
    <definedName name="______a22" hidden="1">{#N/A,#N/A,FALSE,"Bestellformular"}</definedName>
    <definedName name="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777" hidden="1">{#N/A,#N/A,FALSE,"Bestellformular"}</definedName>
    <definedName name="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c555" hidden="1">{#N/A,#N/A,FALSE,"Bestellformular"}</definedName>
    <definedName name="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d444" hidden="1">{#N/A,#N/A,FALSE,"Bestellformular"}</definedName>
    <definedName name="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23" hidden="1">{#N/A,#N/A,FALSE,"Bestellformular"}</definedName>
    <definedName name="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4" hidden="1">{#N/A,#N/A,FALSE,"Bestellformular"}</definedName>
    <definedName name="______e5" hidden="1">{#N/A,#N/A,FALSE,"Bestellformular"}</definedName>
    <definedName name="______e7" hidden="1">{#N/A,#N/A,FALSE,"Bestellformular"}</definedName>
    <definedName name="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2" hidden="1">{#N/A,#N/A,FALSE,"Bestellformular"}</definedName>
    <definedName name="______f3333" hidden="1">{#N/A,#N/A,FALSE,"Bestellformular"}</definedName>
    <definedName name="______f44" hidden="1">{#N/A,#N/A,FALSE,"Bestellformular"}</definedName>
    <definedName name="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hj4" hidden="1">{#N/A,#N/A,FALSE,"Bestellformular"}</definedName>
    <definedName name="______fj4" hidden="1">{#N/A,#N/A,FALSE,"Bestellformular"}</definedName>
    <definedName name="______g44" hidden="1">{#N/A,#N/A,FALSE,"Bestellformular"}</definedName>
    <definedName name="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g777" hidden="1">{#N/A,#N/A,FALSE,"Bestellformular"}</definedName>
    <definedName name="______g899" hidden="1">{#N/A,#N/A,FALSE,"Bestellformular"}</definedName>
    <definedName name="______gh77" hidden="1">{#N/A,#N/A,FALSE,"Bestellformular"}</definedName>
    <definedName name="______gt66" hidden="1">{#N/A,#N/A,FALSE,"Bestellformular"}</definedName>
    <definedName name="______gtr44" hidden="1">{#N/A,#N/A,FALSE,"Bestellformular"}</definedName>
    <definedName name="______gz77" hidden="1">{#N/A,#N/A,FALSE,"Bestellformular"}</definedName>
    <definedName name="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56" hidden="1">{#N/A,#N/A,FALSE,"Bestellformular"}</definedName>
    <definedName name="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g777" hidden="1">{#N/A,#N/A,FALSE,"Bestellformular"}</definedName>
    <definedName name="______hh1" hidden="1">{#N/A,#N/A,FALSE,"Bestellformular"}</definedName>
    <definedName name="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k77" hidden="1">{#N/A,#N/A,FALSE,"Bestellformular"}</definedName>
    <definedName name="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i87" hidden="1">{#N/A,#N/A,FALSE,"Bestellformular"}</definedName>
    <definedName name="______i8766" hidden="1">{#N/A,#N/A,FALSE,"Bestellformular"}</definedName>
    <definedName name="______j3" hidden="1">{#N/A,#N/A,FALSE,"Bestellformular"}</definedName>
    <definedName name="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655" hidden="1">{#N/A,#N/A,FALSE,"Bestellformular"}</definedName>
    <definedName name="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uz66" hidden="1">{#N/A,#N/A,FALSE,"Bestellformular"}</definedName>
    <definedName name="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m09" hidden="1">{#N/A,#N/A,FALSE,"Bestellformular"}</definedName>
    <definedName name="______m88" hidden="1">{#N/A,#N/A,FALSE,"Bestellformular"}</definedName>
    <definedName name="______mn1" hidden="1">{#N/A,#N/A,FALSE,"Bestellformular"}</definedName>
    <definedName name="______n1" hidden="1">{#N/A,#N/A,FALSE,"Bestellformular"}</definedName>
    <definedName name="______n2" hidden="1">{#N/A,#N/A,FALSE,"Bestellformular"}</definedName>
    <definedName name="______n4" hidden="1">{#N/A,#N/A,FALSE,"Bestellformular"}</definedName>
    <definedName name="______n7777" hidden="1">{#N/A,#N/A,FALSE,"Bestellformular"}</definedName>
    <definedName name="______n888" hidden="1">{#N/A,#N/A,FALSE,"Bestellformular"}</definedName>
    <definedName name="______n9" hidden="1">{#N/A,#N/A,FALSE,"Bestellformular"}</definedName>
    <definedName name="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6" hidden="1">{#N/A,#N/A,FALSE,"Bestellformular"}</definedName>
    <definedName name="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n1" hidden="1">{#N/A,#N/A,FALSE,"Bestellformular"}</definedName>
    <definedName name="______o8" hidden="1">{#N/A,#N/A,FALSE,"Bestellformular"}</definedName>
    <definedName name="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o999" hidden="1">{#N/A,#N/A,FALSE,"Bestellformular"}</definedName>
    <definedName name="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1" hidden="1">{#N/A,#N/A,FALSE,"Bestellformular"}</definedName>
    <definedName name="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4" hidden="1">{#N/A,#N/A,FALSE,"Bestellformular"}</definedName>
    <definedName name="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8" hidden="1">{#N/A,#N/A,FALSE,"Bestellformular"}</definedName>
    <definedName name="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 hidden="1">{#N/A,#N/A,FALSE,"Bestellformular"}</definedName>
    <definedName name="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t" hidden="1">{#N/A,#N/A,FALSE,"Bestellformular"}</definedName>
    <definedName name="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r5" hidden="1">{#N/A,#N/A,FALSE,"Bestellformular"}</definedName>
    <definedName name="______rzz6" hidden="1">{#N/A,#N/A,FALSE,"Bestellformular"}</definedName>
    <definedName name="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543" hidden="1">{#N/A,#N/A,FALSE,"Bestellformular"}</definedName>
    <definedName name="______t5433" hidden="1">{#N/A,#N/A,FALSE,"Bestellformular"}</definedName>
    <definedName name="______t555" hidden="1">{#N/A,#N/A,FALSE,"Bestellformular"}</definedName>
    <definedName name="______tt4" hidden="1">{#N/A,#N/A,FALSE,"Bestellformular"}</definedName>
    <definedName name="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t6" hidden="1">{#N/A,#N/A,FALSE,"Bestellformular"}</definedName>
    <definedName name="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766" hidden="1">{#N/A,#N/A,FALSE,"Bestellformular"}</definedName>
    <definedName name="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8999" hidden="1">{#N/A,#N/A,FALSE,"Bestellformular"}</definedName>
    <definedName name="______v55" hidden="1">{#N/A,#N/A,FALSE,"Bestellformular"}</definedName>
    <definedName name="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w122" hidden="1">{#N/A,#N/A,FALSE,"Bestellformular"}</definedName>
    <definedName name="______w222" hidden="1">{#N/A,#N/A,FALSE,"Bestellformular"}</definedName>
    <definedName name="______w23" hidden="1">{#N/A,#N/A,FALSE,"Bestellformular"}</definedName>
    <definedName name="______w234" hidden="1">{#N/A,#N/A,FALSE,"Bestellformular"}</definedName>
    <definedName name="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w433" hidden="1">{#N/A,#N/A,FALSE,"Bestellformular"}</definedName>
    <definedName name="______wq1" hidden="1">{#N/A,#N/A,FALSE,"Bestellformular"}</definedName>
    <definedName name="______x555" hidden="1">{#N/A,#N/A,FALSE,"Bestellformular"}</definedName>
    <definedName name="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3" hidden="1">{#N/A,#N/A,FALSE,"Bestellformular"}</definedName>
    <definedName name="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a2" hidden="1">{#N/A,#N/A,FALSE,"Bestellformular"}</definedName>
    <definedName name="_____a22" hidden="1">{#N/A,#N/A,FALSE,"Bestellformular"}</definedName>
    <definedName name="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777" hidden="1">{#N/A,#N/A,FALSE,"Bestellformular"}</definedName>
    <definedName name="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c555" hidden="1">{#N/A,#N/A,FALSE,"Bestellformular"}</definedName>
    <definedName name="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d444" hidden="1">{#N/A,#N/A,FALSE,"Bestellformular"}</definedName>
    <definedName name="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23" hidden="1">{#N/A,#N/A,FALSE,"Bestellformular"}</definedName>
    <definedName name="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4" hidden="1">{#N/A,#N/A,FALSE,"Bestellformular"}</definedName>
    <definedName name="_____e5" hidden="1">{#N/A,#N/A,FALSE,"Bestellformular"}</definedName>
    <definedName name="_____e7" hidden="1">{#N/A,#N/A,FALSE,"Bestellformular"}</definedName>
    <definedName name="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2" hidden="1">{#N/A,#N/A,FALSE,"Bestellformular"}</definedName>
    <definedName name="_____f3333" hidden="1">{#N/A,#N/A,FALSE,"Bestellformular"}</definedName>
    <definedName name="_____f44" hidden="1">{#N/A,#N/A,FALSE,"Bestellformular"}</definedName>
    <definedName name="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hj4" hidden="1">{#N/A,#N/A,FALSE,"Bestellformular"}</definedName>
    <definedName name="_____fj4" hidden="1">{#N/A,#N/A,FALSE,"Bestellformular"}</definedName>
    <definedName name="_____g44" hidden="1">{#N/A,#N/A,FALSE,"Bestellformular"}</definedName>
    <definedName name="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g777" hidden="1">{#N/A,#N/A,FALSE,"Bestellformular"}</definedName>
    <definedName name="_____g899" hidden="1">{#N/A,#N/A,FALSE,"Bestellformular"}</definedName>
    <definedName name="_____gh77" hidden="1">{#N/A,#N/A,FALSE,"Bestellformular"}</definedName>
    <definedName name="_____gt66" hidden="1">{#N/A,#N/A,FALSE,"Bestellformular"}</definedName>
    <definedName name="_____gtr44" hidden="1">{#N/A,#N/A,FALSE,"Bestellformular"}</definedName>
    <definedName name="_____gz77" hidden="1">{#N/A,#N/A,FALSE,"Bestellformular"}</definedName>
    <definedName name="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56" hidden="1">{#N/A,#N/A,FALSE,"Bestellformular"}</definedName>
    <definedName name="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g777" hidden="1">{#N/A,#N/A,FALSE,"Bestellformular"}</definedName>
    <definedName name="_____hh1" hidden="1">{#N/A,#N/A,FALSE,"Bestellformular"}</definedName>
    <definedName name="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k77" hidden="1">{#N/A,#N/A,FALSE,"Bestellformular"}</definedName>
    <definedName name="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i87" hidden="1">{#N/A,#N/A,FALSE,"Bestellformular"}</definedName>
    <definedName name="_____i8766" hidden="1">{#N/A,#N/A,FALSE,"Bestellformular"}</definedName>
    <definedName name="_____j3" hidden="1">{#N/A,#N/A,FALSE,"Bestellformular"}</definedName>
    <definedName name="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655" hidden="1">{#N/A,#N/A,FALSE,"Bestellformular"}</definedName>
    <definedName name="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uz66" hidden="1">{#N/A,#N/A,FALSE,"Bestellformular"}</definedName>
    <definedName name="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m09" hidden="1">{#N/A,#N/A,FALSE,"Bestellformular"}</definedName>
    <definedName name="_____m88" hidden="1">{#N/A,#N/A,FALSE,"Bestellformular"}</definedName>
    <definedName name="_____mn1" hidden="1">{#N/A,#N/A,FALSE,"Bestellformular"}</definedName>
    <definedName name="_____n1" hidden="1">{#N/A,#N/A,FALSE,"Bestellformular"}</definedName>
    <definedName name="_____n2" hidden="1">{#N/A,#N/A,FALSE,"Bestellformular"}</definedName>
    <definedName name="_____n4" hidden="1">{#N/A,#N/A,FALSE,"Bestellformular"}</definedName>
    <definedName name="_____n7777" hidden="1">{#N/A,#N/A,FALSE,"Bestellformular"}</definedName>
    <definedName name="_____n888" hidden="1">{#N/A,#N/A,FALSE,"Bestellformular"}</definedName>
    <definedName name="_____n9" hidden="1">{#N/A,#N/A,FALSE,"Bestellformular"}</definedName>
    <definedName name="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6" hidden="1">{#N/A,#N/A,FALSE,"Bestellformular"}</definedName>
    <definedName name="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n1" hidden="1">{#N/A,#N/A,FALSE,"Bestellformular"}</definedName>
    <definedName name="_____o8" hidden="1">{#N/A,#N/A,FALSE,"Bestellformular"}</definedName>
    <definedName name="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o999" hidden="1">{#N/A,#N/A,FALSE,"Bestellformular"}</definedName>
    <definedName name="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1" hidden="1">{#N/A,#N/A,FALSE,"Bestellformular"}</definedName>
    <definedName name="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4" hidden="1">{#N/A,#N/A,FALSE,"Bestellformular"}</definedName>
    <definedName name="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8" hidden="1">{#N/A,#N/A,FALSE,"Bestellformular"}</definedName>
    <definedName name="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 hidden="1">{#N/A,#N/A,FALSE,"Bestellformular"}</definedName>
    <definedName name="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t" hidden="1">{#N/A,#N/A,FALSE,"Bestellformular"}</definedName>
    <definedName name="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r5" hidden="1">{#N/A,#N/A,FALSE,"Bestellformular"}</definedName>
    <definedName name="_____rzz6" hidden="1">{#N/A,#N/A,FALSE,"Bestellformular"}</definedName>
    <definedName name="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543" hidden="1">{#N/A,#N/A,FALSE,"Bestellformular"}</definedName>
    <definedName name="_____t5433" hidden="1">{#N/A,#N/A,FALSE,"Bestellformular"}</definedName>
    <definedName name="_____t555" hidden="1">{#N/A,#N/A,FALSE,"Bestellformular"}</definedName>
    <definedName name="_____tt4" hidden="1">{#N/A,#N/A,FALSE,"Bestellformular"}</definedName>
    <definedName name="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t6" hidden="1">{#N/A,#N/A,FALSE,"Bestellformular"}</definedName>
    <definedName name="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766" hidden="1">{#N/A,#N/A,FALSE,"Bestellformular"}</definedName>
    <definedName name="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8999" hidden="1">{#N/A,#N/A,FALSE,"Bestellformular"}</definedName>
    <definedName name="_____v55" hidden="1">{#N/A,#N/A,FALSE,"Bestellformular"}</definedName>
    <definedName name="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w122" hidden="1">{#N/A,#N/A,FALSE,"Bestellformular"}</definedName>
    <definedName name="_____w222" hidden="1">{#N/A,#N/A,FALSE,"Bestellformular"}</definedName>
    <definedName name="_____w23" hidden="1">{#N/A,#N/A,FALSE,"Bestellformular"}</definedName>
    <definedName name="_____w234" hidden="1">{#N/A,#N/A,FALSE,"Bestellformular"}</definedName>
    <definedName name="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w433" hidden="1">{#N/A,#N/A,FALSE,"Bestellformular"}</definedName>
    <definedName name="_____wq1" hidden="1">{#N/A,#N/A,FALSE,"Bestellformular"}</definedName>
    <definedName name="_____x555" hidden="1">{#N/A,#N/A,FALSE,"Bestellformular"}</definedName>
    <definedName name="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3" hidden="1">{#N/A,#N/A,FALSE,"Bestellformular"}</definedName>
    <definedName name="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a2" hidden="1">{#N/A,#N/A,FALSE,"Bestellformular"}</definedName>
    <definedName name="____a22" hidden="1">{#N/A,#N/A,FALSE,"Bestellformular"}</definedName>
    <definedName name="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777" hidden="1">{#N/A,#N/A,FALSE,"Bestellformular"}</definedName>
    <definedName name="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c555" hidden="1">{#N/A,#N/A,FALSE,"Bestellformular"}</definedName>
    <definedName name="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d444" hidden="1">{#N/A,#N/A,FALSE,"Bestellformular"}</definedName>
    <definedName name="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23" hidden="1">{#N/A,#N/A,FALSE,"Bestellformular"}</definedName>
    <definedName name="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4" hidden="1">{#N/A,#N/A,FALSE,"Bestellformular"}</definedName>
    <definedName name="____e5" hidden="1">{#N/A,#N/A,FALSE,"Bestellformular"}</definedName>
    <definedName name="____e7" hidden="1">{#N/A,#N/A,FALSE,"Bestellformular"}</definedName>
    <definedName name="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2" hidden="1">{#N/A,#N/A,FALSE,"Bestellformular"}</definedName>
    <definedName name="____f3333" hidden="1">{#N/A,#N/A,FALSE,"Bestellformular"}</definedName>
    <definedName name="____f44" hidden="1">{#N/A,#N/A,FALSE,"Bestellformular"}</definedName>
    <definedName name="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hj4" hidden="1">{#N/A,#N/A,FALSE,"Bestellformular"}</definedName>
    <definedName name="____fj4" hidden="1">{#N/A,#N/A,FALSE,"Bestellformular"}</definedName>
    <definedName name="____g44" hidden="1">{#N/A,#N/A,FALSE,"Bestellformular"}</definedName>
    <definedName name="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g777" hidden="1">{#N/A,#N/A,FALSE,"Bestellformular"}</definedName>
    <definedName name="____g899" hidden="1">{#N/A,#N/A,FALSE,"Bestellformular"}</definedName>
    <definedName name="____gh77" hidden="1">{#N/A,#N/A,FALSE,"Bestellformular"}</definedName>
    <definedName name="____gt66" hidden="1">{#N/A,#N/A,FALSE,"Bestellformular"}</definedName>
    <definedName name="____gtr44" hidden="1">{#N/A,#N/A,FALSE,"Bestellformular"}</definedName>
    <definedName name="____gz77" hidden="1">{#N/A,#N/A,FALSE,"Bestellformular"}</definedName>
    <definedName name="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56" hidden="1">{#N/A,#N/A,FALSE,"Bestellformular"}</definedName>
    <definedName name="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g777" hidden="1">{#N/A,#N/A,FALSE,"Bestellformular"}</definedName>
    <definedName name="____hh1" hidden="1">{#N/A,#N/A,FALSE,"Bestellformular"}</definedName>
    <definedName name="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k77" hidden="1">{#N/A,#N/A,FALSE,"Bestellformular"}</definedName>
    <definedName name="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i87" hidden="1">{#N/A,#N/A,FALSE,"Bestellformular"}</definedName>
    <definedName name="____i8766" hidden="1">{#N/A,#N/A,FALSE,"Bestellformular"}</definedName>
    <definedName name="____j3" hidden="1">{#N/A,#N/A,FALSE,"Bestellformular"}</definedName>
    <definedName name="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655" hidden="1">{#N/A,#N/A,FALSE,"Bestellformular"}</definedName>
    <definedName name="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uz66" hidden="1">{#N/A,#N/A,FALSE,"Bestellformular"}</definedName>
    <definedName name="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m09" hidden="1">{#N/A,#N/A,FALSE,"Bestellformular"}</definedName>
    <definedName name="____m88" hidden="1">{#N/A,#N/A,FALSE,"Bestellformular"}</definedName>
    <definedName name="____mn1" hidden="1">{#N/A,#N/A,FALSE,"Bestellformular"}</definedName>
    <definedName name="____n1" hidden="1">{#N/A,#N/A,FALSE,"Bestellformular"}</definedName>
    <definedName name="____n2" hidden="1">{#N/A,#N/A,FALSE,"Bestellformular"}</definedName>
    <definedName name="____n4" hidden="1">{#N/A,#N/A,FALSE,"Bestellformular"}</definedName>
    <definedName name="____n7777" hidden="1">{#N/A,#N/A,FALSE,"Bestellformular"}</definedName>
    <definedName name="____n888" hidden="1">{#N/A,#N/A,FALSE,"Bestellformular"}</definedName>
    <definedName name="____n9" hidden="1">{#N/A,#N/A,FALSE,"Bestellformular"}</definedName>
    <definedName name="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6" hidden="1">{#N/A,#N/A,FALSE,"Bestellformular"}</definedName>
    <definedName name="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n1" hidden="1">{#N/A,#N/A,FALSE,"Bestellformular"}</definedName>
    <definedName name="____o8" hidden="1">{#N/A,#N/A,FALSE,"Bestellformular"}</definedName>
    <definedName name="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o999" hidden="1">{#N/A,#N/A,FALSE,"Bestellformular"}</definedName>
    <definedName name="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1" hidden="1">{#N/A,#N/A,FALSE,"Bestellformular"}</definedName>
    <definedName name="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4" hidden="1">{#N/A,#N/A,FALSE,"Bestellformular"}</definedName>
    <definedName name="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8" hidden="1">{#N/A,#N/A,FALSE,"Bestellformular"}</definedName>
    <definedName name="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 hidden="1">{#N/A,#N/A,FALSE,"Bestellformular"}</definedName>
    <definedName name="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t" hidden="1">{#N/A,#N/A,FALSE,"Bestellformular"}</definedName>
    <definedName name="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r5" hidden="1">{#N/A,#N/A,FALSE,"Bestellformular"}</definedName>
    <definedName name="____rzz6" hidden="1">{#N/A,#N/A,FALSE,"Bestellformular"}</definedName>
    <definedName name="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543" hidden="1">{#N/A,#N/A,FALSE,"Bestellformular"}</definedName>
    <definedName name="____t5433" hidden="1">{#N/A,#N/A,FALSE,"Bestellformular"}</definedName>
    <definedName name="____t555" hidden="1">{#N/A,#N/A,FALSE,"Bestellformular"}</definedName>
    <definedName name="____tt4" hidden="1">{#N/A,#N/A,FALSE,"Bestellformular"}</definedName>
    <definedName name="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t6" hidden="1">{#N/A,#N/A,FALSE,"Bestellformular"}</definedName>
    <definedName name="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766" hidden="1">{#N/A,#N/A,FALSE,"Bestellformular"}</definedName>
    <definedName name="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8999" hidden="1">{#N/A,#N/A,FALSE,"Bestellformular"}</definedName>
    <definedName name="____v55" hidden="1">{#N/A,#N/A,FALSE,"Bestellformular"}</definedName>
    <definedName name="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w122" hidden="1">{#N/A,#N/A,FALSE,"Bestellformular"}</definedName>
    <definedName name="____w222" hidden="1">{#N/A,#N/A,FALSE,"Bestellformular"}</definedName>
    <definedName name="____w23" hidden="1">{#N/A,#N/A,FALSE,"Bestellformular"}</definedName>
    <definedName name="____w234" hidden="1">{#N/A,#N/A,FALSE,"Bestellformular"}</definedName>
    <definedName name="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w433" hidden="1">{#N/A,#N/A,FALSE,"Bestellformular"}</definedName>
    <definedName name="____wq1" hidden="1">{#N/A,#N/A,FALSE,"Bestellformular"}</definedName>
    <definedName name="____x555" hidden="1">{#N/A,#N/A,FALSE,"Bestellformular"}</definedName>
    <definedName name="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3" hidden="1">{#N/A,#N/A,FALSE,"Bestellformular"}</definedName>
    <definedName name="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a2" hidden="1">{#N/A,#N/A,FALSE,"Bestellformular"}</definedName>
    <definedName name="___a22" hidden="1">{#N/A,#N/A,FALSE,"Bestellformular"}</definedName>
    <definedName name="__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777" hidden="1">{#N/A,#N/A,FALSE,"Bestellformular"}</definedName>
    <definedName name="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c" hidden="1">{"'Excel-HTML-Deut.'!$A$1:$J$29"}</definedName>
    <definedName name="___c555" hidden="1">{#N/A,#N/A,FALSE,"Bestellformular"}</definedName>
    <definedName name="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d444" hidden="1">{#N/A,#N/A,FALSE,"Bestellformular"}</definedName>
    <definedName name="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23" hidden="1">{#N/A,#N/A,FALSE,"Bestellformular"}</definedName>
    <definedName name="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4" hidden="1">{#N/A,#N/A,FALSE,"Bestellformular"}</definedName>
    <definedName name="___e5" hidden="1">{#N/A,#N/A,FALSE,"Bestellformular"}</definedName>
    <definedName name="___e7" hidden="1">{#N/A,#N/A,FALSE,"Bestellformular"}</definedName>
    <definedName name="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2" hidden="1">{#N/A,#N/A,FALSE,"Bestellformular"}</definedName>
    <definedName name="___f3333" hidden="1">{#N/A,#N/A,FALSE,"Bestellformular"}</definedName>
    <definedName name="___f44" hidden="1">{#N/A,#N/A,FALSE,"Bestellformular"}</definedName>
    <definedName name="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hj4" hidden="1">{#N/A,#N/A,FALSE,"Bestellformular"}</definedName>
    <definedName name="___fj4" hidden="1">{#N/A,#N/A,FALSE,"Bestellformular"}</definedName>
    <definedName name="___g44" hidden="1">{#N/A,#N/A,FALSE,"Bestellformular"}</definedName>
    <definedName name="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g777" hidden="1">{#N/A,#N/A,FALSE,"Bestellformular"}</definedName>
    <definedName name="___g899" hidden="1">{#N/A,#N/A,FALSE,"Bestellformular"}</definedName>
    <definedName name="___gh77" hidden="1">{#N/A,#N/A,FALSE,"Bestellformular"}</definedName>
    <definedName name="___gt66" hidden="1">{#N/A,#N/A,FALSE,"Bestellformular"}</definedName>
    <definedName name="___gtr44" hidden="1">{#N/A,#N/A,FALSE,"Bestellformular"}</definedName>
    <definedName name="___gz77" hidden="1">{#N/A,#N/A,FALSE,"Bestellformular"}</definedName>
    <definedName name="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56" hidden="1">{#N/A,#N/A,FALSE,"Bestellformular"}</definedName>
    <definedName name="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g777" hidden="1">{#N/A,#N/A,FALSE,"Bestellformular"}</definedName>
    <definedName name="___hh1" hidden="1">{#N/A,#N/A,FALSE,"Bestellformular"}</definedName>
    <definedName name="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k77" hidden="1">{#N/A,#N/A,FALSE,"Bestellformular"}</definedName>
    <definedName name="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i87" hidden="1">{#N/A,#N/A,FALSE,"Bestellformular"}</definedName>
    <definedName name="___i8766" hidden="1">{#N/A,#N/A,FALSE,"Bestellformular"}</definedName>
    <definedName name="___j3" hidden="1">{#N/A,#N/A,FALSE,"Bestellformular"}</definedName>
    <definedName name="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655" hidden="1">{#N/A,#N/A,FALSE,"Bestellformular"}</definedName>
    <definedName name="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uz66" hidden="1">{#N/A,#N/A,FALSE,"Bestellformular"}</definedName>
    <definedName name="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m09" hidden="1">{#N/A,#N/A,FALSE,"Bestellformular"}</definedName>
    <definedName name="___m88" hidden="1">{#N/A,#N/A,FALSE,"Bestellformular"}</definedName>
    <definedName name="___mn1" hidden="1">{#N/A,#N/A,FALSE,"Bestellformular"}</definedName>
    <definedName name="___n1" hidden="1">{#N/A,#N/A,FALSE,"Bestellformular"}</definedName>
    <definedName name="___n2" hidden="1">{#N/A,#N/A,FALSE,"Bestellformular"}</definedName>
    <definedName name="___n4" hidden="1">{#N/A,#N/A,FALSE,"Bestellformular"}</definedName>
    <definedName name="___n7777" hidden="1">{#N/A,#N/A,FALSE,"Bestellformular"}</definedName>
    <definedName name="___n888" hidden="1">{#N/A,#N/A,FALSE,"Bestellformular"}</definedName>
    <definedName name="___n9" hidden="1">{#N/A,#N/A,FALSE,"Bestellformular"}</definedName>
    <definedName name="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6" hidden="1">{#N/A,#N/A,FALSE,"Bestellformular"}</definedName>
    <definedName name="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n1" hidden="1">{#N/A,#N/A,FALSE,"Bestellformular"}</definedName>
    <definedName name="___o8" hidden="1">{#N/A,#N/A,FALSE,"Bestellformular"}</definedName>
    <definedName name="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o999" hidden="1">{#N/A,#N/A,FALSE,"Bestellformular"}</definedName>
    <definedName name="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1" hidden="1">{#N/A,#N/A,FALSE,"Bestellformular"}</definedName>
    <definedName name="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4" hidden="1">{#N/A,#N/A,FALSE,"Bestellformular"}</definedName>
    <definedName name="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8" hidden="1">{#N/A,#N/A,FALSE,"Bestellformular"}</definedName>
    <definedName name="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 hidden="1">{#N/A,#N/A,FALSE,"Bestellformular"}</definedName>
    <definedName name="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t" hidden="1">{#N/A,#N/A,FALSE,"Bestellformular"}</definedName>
    <definedName name="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r5" hidden="1">{#N/A,#N/A,FALSE,"Bestellformular"}</definedName>
    <definedName name="___rzz6" hidden="1">{#N/A,#N/A,FALSE,"Bestellformular"}</definedName>
    <definedName name="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543" hidden="1">{#N/A,#N/A,FALSE,"Bestellformular"}</definedName>
    <definedName name="___t5433" hidden="1">{#N/A,#N/A,FALSE,"Bestellformular"}</definedName>
    <definedName name="___t555" hidden="1">{#N/A,#N/A,FALSE,"Bestellformular"}</definedName>
    <definedName name="___tt4" hidden="1">{#N/A,#N/A,FALSE,"Bestellformular"}</definedName>
    <definedName name="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t6" hidden="1">{#N/A,#N/A,FALSE,"Bestellformular"}</definedName>
    <definedName name="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766" hidden="1">{#N/A,#N/A,FALSE,"Bestellformular"}</definedName>
    <definedName name="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8999" hidden="1">{#N/A,#N/A,FALSE,"Bestellformular"}</definedName>
    <definedName name="___v55" hidden="1">{#N/A,#N/A,FALSE,"Bestellformular"}</definedName>
    <definedName name="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w122" hidden="1">{#N/A,#N/A,FALSE,"Bestellformular"}</definedName>
    <definedName name="___w222" hidden="1">{#N/A,#N/A,FALSE,"Bestellformular"}</definedName>
    <definedName name="___w23" hidden="1">{#N/A,#N/A,FALSE,"Bestellformular"}</definedName>
    <definedName name="___w234" hidden="1">{#N/A,#N/A,FALSE,"Bestellformular"}</definedName>
    <definedName name="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w433" hidden="1">{#N/A,#N/A,FALSE,"Bestellformular"}</definedName>
    <definedName name="___wq1" hidden="1">{#N/A,#N/A,FALSE,"Bestellformular"}</definedName>
    <definedName name="___x555" hidden="1">{#N/A,#N/A,FALSE,"Bestellformular"}</definedName>
    <definedName name="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3" hidden="1">{#N/A,#N/A,FALSE,"Bestellformular"}</definedName>
    <definedName name="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a2" hidden="1">{#N/A,#N/A,FALSE,"Bestellformular"}</definedName>
    <definedName name="__a22" hidden="1">{#N/A,#N/A,FALSE,"Bestellformular"}</definedName>
    <definedName name="_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777" hidden="1">{#N/A,#N/A,FALSE,"Bestellformular"}</definedName>
    <definedName name="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c" hidden="1">{"'Excel-HTML-Deut.'!$A$1:$J$29"}</definedName>
    <definedName name="__c555" hidden="1">{#N/A,#N/A,FALSE,"Bestellformular"}</definedName>
    <definedName name="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d444" hidden="1">{#N/A,#N/A,FALSE,"Bestellformular"}</definedName>
    <definedName name="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23" hidden="1">{#N/A,#N/A,FALSE,"Bestellformular"}</definedName>
    <definedName name="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4" hidden="1">{#N/A,#N/A,FALSE,"Bestellformular"}</definedName>
    <definedName name="__e5" hidden="1">{#N/A,#N/A,FALSE,"Bestellformular"}</definedName>
    <definedName name="__e7" hidden="1">{#N/A,#N/A,FALSE,"Bestellformular"}</definedName>
    <definedName name="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2" hidden="1">{#N/A,#N/A,FALSE,"Bestellformular"}</definedName>
    <definedName name="__f3333" hidden="1">{#N/A,#N/A,FALSE,"Bestellformular"}</definedName>
    <definedName name="__f44" hidden="1">{#N/A,#N/A,FALSE,"Bestellformular"}</definedName>
    <definedName name="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hj4" hidden="1">{#N/A,#N/A,FALSE,"Bestellformular"}</definedName>
    <definedName name="__fj4" hidden="1">{#N/A,#N/A,FALSE,"Bestellformular"}</definedName>
    <definedName name="__g44" hidden="1">{#N/A,#N/A,FALSE,"Bestellformular"}</definedName>
    <definedName name="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g777" hidden="1">{#N/A,#N/A,FALSE,"Bestellformular"}</definedName>
    <definedName name="__g899" hidden="1">{#N/A,#N/A,FALSE,"Bestellformular"}</definedName>
    <definedName name="__gh77" hidden="1">{#N/A,#N/A,FALSE,"Bestellformular"}</definedName>
    <definedName name="__gt66" hidden="1">{#N/A,#N/A,FALSE,"Bestellformular"}</definedName>
    <definedName name="__gtr44" hidden="1">{#N/A,#N/A,FALSE,"Bestellformular"}</definedName>
    <definedName name="__gz77" hidden="1">{#N/A,#N/A,FALSE,"Bestellformular"}</definedName>
    <definedName name="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56" hidden="1">{#N/A,#N/A,FALSE,"Bestellformular"}</definedName>
    <definedName name="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g777" hidden="1">{#N/A,#N/A,FALSE,"Bestellformular"}</definedName>
    <definedName name="__hh1" hidden="1">{#N/A,#N/A,FALSE,"Bestellformular"}</definedName>
    <definedName name="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k77" hidden="1">{#N/A,#N/A,FALSE,"Bestellformular"}</definedName>
    <definedName name="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i87" hidden="1">{#N/A,#N/A,FALSE,"Bestellformular"}</definedName>
    <definedName name="__i8766" hidden="1">{#N/A,#N/A,FALSE,"Bestellformular"}</definedName>
    <definedName name="__j3" hidden="1">{#N/A,#N/A,FALSE,"Bestellformular"}</definedName>
    <definedName name="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655" hidden="1">{#N/A,#N/A,FALSE,"Bestellformular"}</definedName>
    <definedName name="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uz66" hidden="1">{#N/A,#N/A,FALSE,"Bestellformular"}</definedName>
    <definedName name="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m09" hidden="1">{#N/A,#N/A,FALSE,"Bestellformular"}</definedName>
    <definedName name="__m88" hidden="1">{#N/A,#N/A,FALSE,"Bestellformular"}</definedName>
    <definedName name="__mn1" hidden="1">{#N/A,#N/A,FALSE,"Bestellformular"}</definedName>
    <definedName name="__n1" hidden="1">{#N/A,#N/A,FALSE,"Bestellformular"}</definedName>
    <definedName name="__n2" hidden="1">{#N/A,#N/A,FALSE,"Bestellformular"}</definedName>
    <definedName name="__n4" hidden="1">{#N/A,#N/A,FALSE,"Bestellformular"}</definedName>
    <definedName name="__n7777" hidden="1">{#N/A,#N/A,FALSE,"Bestellformular"}</definedName>
    <definedName name="__n888" hidden="1">{#N/A,#N/A,FALSE,"Bestellformular"}</definedName>
    <definedName name="__n9" hidden="1">{#N/A,#N/A,FALSE,"Bestellformular"}</definedName>
    <definedName name="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6" hidden="1">{#N/A,#N/A,FALSE,"Bestellformular"}</definedName>
    <definedName name="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n1" hidden="1">{#N/A,#N/A,FALSE,"Bestellformular"}</definedName>
    <definedName name="__o8" hidden="1">{#N/A,#N/A,FALSE,"Bestellformular"}</definedName>
    <definedName name="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o999" hidden="1">{#N/A,#N/A,FALSE,"Bestellformular"}</definedName>
    <definedName name="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1" hidden="1">{#N/A,#N/A,FALSE,"Bestellformular"}</definedName>
    <definedName name="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4" hidden="1">{#N/A,#N/A,FALSE,"Bestellformular"}</definedName>
    <definedName name="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8" hidden="1">{#N/A,#N/A,FALSE,"Bestellformular"}</definedName>
    <definedName name="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 hidden="1">{#N/A,#N/A,FALSE,"Bestellformular"}</definedName>
    <definedName name="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t" hidden="1">{#N/A,#N/A,FALSE,"Bestellformular"}</definedName>
    <definedName name="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r5" hidden="1">{#N/A,#N/A,FALSE,"Bestellformular"}</definedName>
    <definedName name="__rzz6" hidden="1">{#N/A,#N/A,FALSE,"Bestellformular"}</definedName>
    <definedName name="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543" hidden="1">{#N/A,#N/A,FALSE,"Bestellformular"}</definedName>
    <definedName name="__t5433" hidden="1">{#N/A,#N/A,FALSE,"Bestellformular"}</definedName>
    <definedName name="__t555" hidden="1">{#N/A,#N/A,FALSE,"Bestellformular"}</definedName>
    <definedName name="__tt4" hidden="1">{#N/A,#N/A,FALSE,"Bestellformular"}</definedName>
    <definedName name="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t6" hidden="1">{#N/A,#N/A,FALSE,"Bestellformular"}</definedName>
    <definedName name="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766" hidden="1">{#N/A,#N/A,FALSE,"Bestellformular"}</definedName>
    <definedName name="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8999" hidden="1">{#N/A,#N/A,FALSE,"Bestellformular"}</definedName>
    <definedName name="__v55" hidden="1">{#N/A,#N/A,FALSE,"Bestellformular"}</definedName>
    <definedName name="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w122" hidden="1">{#N/A,#N/A,FALSE,"Bestellformular"}</definedName>
    <definedName name="__w222" hidden="1">{#N/A,#N/A,FALSE,"Bestellformular"}</definedName>
    <definedName name="__w23" hidden="1">{#N/A,#N/A,FALSE,"Bestellformular"}</definedName>
    <definedName name="__w234" hidden="1">{#N/A,#N/A,FALSE,"Bestellformular"}</definedName>
    <definedName name="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w433" hidden="1">{#N/A,#N/A,FALSE,"Bestellformular"}</definedName>
    <definedName name="__wq1" hidden="1">{#N/A,#N/A,FALSE,"Bestellformular"}</definedName>
    <definedName name="__x555" hidden="1">{#N/A,#N/A,FALSE,"Bestellformular"}</definedName>
    <definedName name="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3" hidden="1">{#N/A,#N/A,FALSE,"Bestellformular"}</definedName>
    <definedName name="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2" hidden="1">{#N/A,#N/A,FALSE,"Bestellformular"}</definedName>
    <definedName name="_a22" hidden="1">{#N/A,#N/A,FALSE,"Bestellformular"}</definedName>
    <definedName name="_AMO_UniqueIdentifier" localSheetId="1" hidden="1">"'c1390f46-4421-44b7-8fc8-fb8dc5313a2f'"</definedName>
    <definedName name="_AMO_UniqueIdentifier" hidden="1">"'980f12dd-8c33-470f-82a4-52493c74691d'"</definedName>
    <definedName name="_b1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2"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4"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50"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777" hidden="1">{#N/A,#N/A,FALSE,"Bestellformular"}</definedName>
    <definedName name="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ez50"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ez50"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c" localSheetId="2" hidden="1">{"'Excel-HTML-Deut.'!$A$1:$J$29"}</definedName>
    <definedName name="_c" localSheetId="3" hidden="1">{"'Excel-HTML-Deut.'!$A$1:$J$29"}</definedName>
    <definedName name="_c" hidden="1">{"'Excel-HTML-Deut.'!$A$1:$J$29"}</definedName>
    <definedName name="_c555" hidden="1">{#N/A,#N/A,FALSE,"Bestellformular"}</definedName>
    <definedName name="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d444" hidden="1">{#N/A,#N/A,FALSE,"Bestellformular"}</definedName>
    <definedName name="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23" hidden="1">{#N/A,#N/A,FALSE,"Bestellformular"}</definedName>
    <definedName name="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4" hidden="1">{#N/A,#N/A,FALSE,"Bestellformular"}</definedName>
    <definedName name="_e5" hidden="1">{#N/A,#N/A,FALSE,"Bestellformular"}</definedName>
    <definedName name="_e7" hidden="1">{#N/A,#N/A,FALSE,"Bestellformular"}</definedName>
    <definedName name="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2" hidden="1">{#N/A,#N/A,FALSE,"Bestellformular"}</definedName>
    <definedName name="_f3333" hidden="1">{#N/A,#N/A,FALSE,"Bestellformular"}</definedName>
    <definedName name="_f44" hidden="1">{#N/A,#N/A,FALSE,"Bestellformular"}</definedName>
    <definedName name="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hj4" hidden="1">{#N/A,#N/A,FALSE,"Bestellformular"}</definedName>
    <definedName name="_xlnm._FilterDatabase" localSheetId="1" hidden="1">'Offene Angebote SK2'!$A$7:$BC$81</definedName>
    <definedName name="_fj4" hidden="1">{#N/A,#N/A,FALSE,"Bestellformular"}</definedName>
    <definedName name="_g44" hidden="1">{#N/A,#N/A,FALSE,"Bestellformular"}</definedName>
    <definedName name="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g777" hidden="1">{#N/A,#N/A,FALSE,"Bestellformular"}</definedName>
    <definedName name="_g899" hidden="1">{#N/A,#N/A,FALSE,"Bestellformular"}</definedName>
    <definedName name="_gh77" hidden="1">{#N/A,#N/A,FALSE,"Bestellformular"}</definedName>
    <definedName name="_gt66" hidden="1">{#N/A,#N/A,FALSE,"Bestellformular"}</definedName>
    <definedName name="_gtr44" hidden="1">{#N/A,#N/A,FALSE,"Bestellformular"}</definedName>
    <definedName name="_gz77" hidden="1">{#N/A,#N/A,FALSE,"Bestellformular"}</definedName>
    <definedName name="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56" hidden="1">{#N/A,#N/A,FALSE,"Bestellformular"}</definedName>
    <definedName name="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g777" hidden="1">{#N/A,#N/A,FALSE,"Bestellformular"}</definedName>
    <definedName name="_hh1" hidden="1">{#N/A,#N/A,FALSE,"Bestellformular"}</definedName>
    <definedName name="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k77" hidden="1">{#N/A,#N/A,FALSE,"Bestellformular"}</definedName>
    <definedName name="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i87" hidden="1">{#N/A,#N/A,FALSE,"Bestellformular"}</definedName>
    <definedName name="_i8766" hidden="1">{#N/A,#N/A,FALSE,"Bestellformular"}</definedName>
    <definedName name="_j3" hidden="1">{#N/A,#N/A,FALSE,"Bestellformular"}</definedName>
    <definedName name="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655" hidden="1">{#N/A,#N/A,FALSE,"Bestellformular"}</definedName>
    <definedName name="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uz66" hidden="1">{#N/A,#N/A,FALSE,"Bestellformular"}</definedName>
    <definedName name="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kkerk" hidden="1">{#N/A,#N/A,FALSE,"Bestellformular"}</definedName>
    <definedName name="_m09" hidden="1">{#N/A,#N/A,FALSE,"Bestellformular"}</definedName>
    <definedName name="_m88" hidden="1">{#N/A,#N/A,FALSE,"Bestellformular"}</definedName>
    <definedName name="_mn1" hidden="1">{#N/A,#N/A,FALSE,"Bestellformular"}</definedName>
    <definedName name="_n1" hidden="1">{#N/A,#N/A,FALSE,"Bestellformular"}</definedName>
    <definedName name="_n2" hidden="1">{#N/A,#N/A,FALSE,"Bestellformular"}</definedName>
    <definedName name="_n4" hidden="1">{#N/A,#N/A,FALSE,"Bestellformular"}</definedName>
    <definedName name="_n7777" hidden="1">{#N/A,#N/A,FALSE,"Bestellformular"}</definedName>
    <definedName name="_n888" hidden="1">{#N/A,#N/A,FALSE,"Bestellformular"}</definedName>
    <definedName name="_n9" hidden="1">{#N/A,#N/A,FALSE,"Bestellformular"}</definedName>
    <definedName name="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6" hidden="1">{#N/A,#N/A,FALSE,"Bestellformular"}</definedName>
    <definedName name="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n1" localSheetId="2" hidden="1">{#N/A,#N/A,FALSE,"Bestellformular"}</definedName>
    <definedName name="_nn1" localSheetId="3" hidden="1">{#N/A,#N/A,FALSE,"Bestellformular"}</definedName>
    <definedName name="_nn1" hidden="1">{#N/A,#N/A,FALSE,"Bestellformular"}</definedName>
    <definedName name="_o8" hidden="1">{#N/A,#N/A,FALSE,"Bestellformular"}</definedName>
    <definedName name="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o999" hidden="1">{#N/A,#N/A,FALSE,"Bestellformular"}</definedName>
    <definedName name="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1" hidden="1">{#N/A,#N/A,FALSE,"Bestellformular"}</definedName>
    <definedName name="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4" hidden="1">{#N/A,#N/A,FALSE,"Bestellformular"}</definedName>
    <definedName name="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8" hidden="1">{#N/A,#N/A,FALSE,"Bestellformular"}</definedName>
    <definedName name="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 localSheetId="2" hidden="1">{#N/A,#N/A,FALSE,"Bestellformular"}</definedName>
    <definedName name="_r" localSheetId="3" hidden="1">{#N/A,#N/A,FALSE,"Bestellformular"}</definedName>
    <definedName name="_r" hidden="1">{#N/A,#N/A,FALSE,"Bestellformular"}</definedName>
    <definedName name="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t" hidden="1">{#N/A,#N/A,FALSE,"Bestellformular"}</definedName>
    <definedName name="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r5" hidden="1">{#N/A,#N/A,FALSE,"Bestellformular"}</definedName>
    <definedName name="_rzz6" hidden="1">{#N/A,#N/A,FALSE,"Bestellformular"}</definedName>
    <definedName name="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543" hidden="1">{#N/A,#N/A,FALSE,"Bestellformular"}</definedName>
    <definedName name="_t5433" hidden="1">{#N/A,#N/A,FALSE,"Bestellformular"}</definedName>
    <definedName name="_t555" hidden="1">{#N/A,#N/A,FALSE,"Bestellformular"}</definedName>
    <definedName name="_tt4" hidden="1">{#N/A,#N/A,FALSE,"Bestellformular"}</definedName>
    <definedName name="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t6" hidden="1">{#N/A,#N/A,FALSE,"Bestellformular"}</definedName>
    <definedName name="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766" hidden="1">{#N/A,#N/A,FALSE,"Bestellformular"}</definedName>
    <definedName name="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8999" hidden="1">{#N/A,#N/A,FALSE,"Bestellformular"}</definedName>
    <definedName name="_v55" hidden="1">{#N/A,#N/A,FALSE,"Bestellformular"}</definedName>
    <definedName name="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w122" hidden="1">{#N/A,#N/A,FALSE,"Bestellformular"}</definedName>
    <definedName name="_w222" hidden="1">{#N/A,#N/A,FALSE,"Bestellformular"}</definedName>
    <definedName name="_w23" hidden="1">{#N/A,#N/A,FALSE,"Bestellformular"}</definedName>
    <definedName name="_w234" hidden="1">{#N/A,#N/A,FALSE,"Bestellformular"}</definedName>
    <definedName name="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w433" hidden="1">{#N/A,#N/A,FALSE,"Bestellformular"}</definedName>
    <definedName name="_wq1" hidden="1">{#N/A,#N/A,FALSE,"Bestellformular"}</definedName>
    <definedName name="_x555" hidden="1">{#N/A,#N/A,FALSE,"Bestellformular"}</definedName>
    <definedName name="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1"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1"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3" localSheetId="2" hidden="1">{#N/A,#N/A,FALSE,"Bestellformular"}</definedName>
    <definedName name="_zb3" localSheetId="3" hidden="1">{#N/A,#N/A,FALSE,"Bestellformular"}</definedName>
    <definedName name="_zb3" hidden="1">{#N/A,#N/A,FALSE,"Bestellformular"}</definedName>
    <definedName name="_zb4"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4"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 localSheetId="2" hidden="1">{#N/A,#N/A,FALSE,"Bestellformular"}</definedName>
    <definedName name="a" localSheetId="3" hidden="1">{#N/A,#N/A,FALSE,"Bestellformular"}</definedName>
    <definedName name="a" hidden="1">{#N/A,#N/A,FALSE,"Bestellformular"}</definedName>
    <definedName name="ä" localSheetId="2" hidden="1">{#N/A,#N/A,FALSE,"Bestellformular"}</definedName>
    <definedName name="ä" localSheetId="3" hidden="1">{#N/A,#N/A,FALSE,"Bestellformular"}</definedName>
    <definedName name="ä" hidden="1">{#N/A,#N/A,FALSE,"Bestellformular"}</definedName>
    <definedName name="aa" localSheetId="2" hidden="1">{#N/A,#N/A,FALSE,"Bestellformular"}</definedName>
    <definedName name="aa" localSheetId="3" hidden="1">{#N/A,#N/A,FALSE,"Bestellformular"}</definedName>
    <definedName name="aa" hidden="1">{#N/A,#N/A,FALSE,"Bestellformular"}</definedName>
    <definedName name="ä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aa" hidden="1">{#N/A,#N/A,FALSE,"Bestellformular"}</definedName>
    <definedName name="äää" localSheetId="2" hidden="1">{#N/A,#N/A,FALSE,"Bestellformular"}</definedName>
    <definedName name="äää" localSheetId="3" hidden="1">{#N/A,#N/A,FALSE,"Bestellformular"}</definedName>
    <definedName name="äää" hidden="1">{#N/A,#N/A,FALSE,"Bestellformular"}</definedName>
    <definedName name="aafff" hidden="1">{#N/A,#N/A,FALSE,"Bestellformular"}</definedName>
    <definedName name="ab" hidden="1">{#N/A,#N/A,FALSE,"Bestellformular"}</definedName>
    <definedName name="ad" hidden="1">{#N/A,#N/A,FALSE,"Bestellformular"}</definedName>
    <definedName name="af" hidden="1">{#N/A,#N/A,FALSE,"Bestellformular"}</definedName>
    <definedName name="afa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f" hidden="1">{#N/A,#N/A,FALSE,"Bestellformular"}</definedName>
    <definedName name="a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gbg" hidden="1">{#N/A,#N/A,FALSE,"Bestellformular"}</definedName>
    <definedName name="a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oi"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oi"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p" hidden="1">{#N/A,#N/A,FALSE,"Bestellformular"}</definedName>
    <definedName name="ä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p"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s" hidden="1">{#N/A,#N/A,FALSE,"Bestellformular"}</definedName>
    <definedName name="asd" hidden="1">{#N/A,#N/A,FALSE,"Bestellformular"}</definedName>
    <definedName name="as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sse" hidden="1">{#N/A,#N/A,FALSE,"Bestellformular"}</definedName>
    <definedName name="äü"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ü"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üp" hidden="1">{#N/A,#N/A,FALSE,"Bestellformular"}</definedName>
    <definedName name="aw" localSheetId="2" hidden="1">{"'Excel-HTML-Deut.'!$A$1:$J$29"}</definedName>
    <definedName name="aw" localSheetId="3" hidden="1">{"'Excel-HTML-Deut.'!$A$1:$J$29"}</definedName>
    <definedName name="aw" hidden="1">{"'Excel-HTML-Deut.'!$A$1:$J$29"}</definedName>
    <definedName name="b" localSheetId="2" hidden="1">{#N/A,#N/A,FALSE,"Bestellformular"}</definedName>
    <definedName name="b" localSheetId="3" hidden="1">{#N/A,#N/A,FALSE,"Bestellformular"}</definedName>
    <definedName name="b" hidden="1">{#N/A,#N/A,FALSE,"Bestellformular"}</definedName>
    <definedName name="B12.2"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12.2"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1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14_50" localSheetId="2" hidden="1">{#N/A,#N/A,FALSE,"Bestellformular"}</definedName>
    <definedName name="B14_50" localSheetId="3" hidden="1">{#N/A,#N/A,FALSE,"Bestellformular"}</definedName>
    <definedName name="B14_50" hidden="1">{#N/A,#N/A,FALSE,"Bestellformular"}</definedName>
    <definedName name="B3.5" localSheetId="2" hidden="1">{#N/A,#N/A,FALSE,"Bestellformular"}</definedName>
    <definedName name="B3.5" localSheetId="3" hidden="1">{#N/A,#N/A,FALSE,"Bestellformular"}</definedName>
    <definedName name="B3.5" hidden="1">{#N/A,#N/A,FALSE,"Bestellformular"}</definedName>
    <definedName name="B9.3.1.Werte" hidden="1">{#N/A,#N/A,FALSE,"Bestellformular"}</definedName>
    <definedName name="B9.3.2" hidden="1">{#N/A,#N/A,FALSE,"Bestellformular"}</definedName>
    <definedName name="bb" hidden="1">{#N/A,#N/A,FALSE,"Bestellformular"}</definedName>
    <definedName name="bbb"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bb"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b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bhhgg" hidden="1">{#N/A,#N/A,FALSE,"Bestellformular"}</definedName>
    <definedName name="Bez"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ez"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e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ez_Nett" localSheetId="2" hidden="1">{#N/A,#N/A,FALSE,"Bestellformular"}</definedName>
    <definedName name="bez_Nett" localSheetId="3" hidden="1">{#N/A,#N/A,FALSE,"Bestellformular"}</definedName>
    <definedName name="bez_Nett" hidden="1">{#N/A,#N/A,FALSE,"Bestellformular"}</definedName>
    <definedName name="Bez_Netto_60" localSheetId="2" hidden="1">{#N/A,#N/A,FALSE,"Bestellformular"}</definedName>
    <definedName name="Bez_Netto_60" localSheetId="3" hidden="1">{#N/A,#N/A,FALSE,"Bestellformular"}</definedName>
    <definedName name="Bez_Netto_60" hidden="1">{#N/A,#N/A,FALSE,"Bestellformular"}</definedName>
    <definedName name="b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fd" hidden="1">{#N/A,#N/A,FALSE,"Bestellformular"}</definedName>
    <definedName name="bfffd" hidden="1">{#N/A,#N/A,FALSE,"Bestellformular"}</definedName>
    <definedName name="bgf" hidden="1">{#N/A,#N/A,FALSE,"Bestellformular"}</definedName>
    <definedName name="bgfd" hidden="1">{#N/A,#N/A,FALSE,"Bestellformular"}</definedName>
    <definedName name="bgt" hidden="1">{#N/A,#N/A,FALSE,"Bestellformular"}</definedName>
    <definedName name="bhzt" hidden="1">{#N/A,#N/A,FALSE,"Bestellformular"}</definedName>
    <definedName name="bmm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vc" hidden="1">{#N/A,#N/A,FALSE,"Bestellformular"}</definedName>
    <definedName name="cc" hidden="1">{#N/A,#N/A,FALSE,"Bestellformular"}</definedName>
    <definedName name="ccc" localSheetId="2" hidden="1">{#N/A,#N/A,FALSE,"Bestellformular"}</definedName>
    <definedName name="ccc" localSheetId="3" hidden="1">{#N/A,#N/A,FALSE,"Bestellformular"}</definedName>
    <definedName name="ccc" hidden="1">{#N/A,#N/A,FALSE,"Bestellformular"}</definedName>
    <definedName name="cd" hidden="1">{#N/A,#N/A,FALSE,"Bestellformular"}</definedName>
    <definedName name="cde" hidden="1">{#N/A,#N/A,FALSE,"Bestellformular"}</definedName>
    <definedName name="cf" hidden="1">{#N/A,#N/A,FALSE,"Bestellformular"}</definedName>
    <definedName name="c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fr" hidden="1">{#N/A,#N/A,FALSE,"Bestellformular"}</definedName>
    <definedName name="cfrrr" hidden="1">{#N/A,#N/A,FALSE,"Bestellformular"}</definedName>
    <definedName name="cft" hidden="1">{#N/A,#N/A,FALSE,"Bestellformular"}</definedName>
    <definedName name="cs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sdf" hidden="1">{#N/A,#N/A,FALSE,"Bestellformular"}</definedName>
    <definedName name="cvbg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x" hidden="1">{#N/A,#N/A,FALSE,"Bestellformular"}</definedName>
    <definedName name="cxy" hidden="1">{#N/A,#N/A,FALSE,"Bestellformular"}</definedName>
    <definedName name="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4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b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 localSheetId="2" hidden="1">{#N/A,#N/A,FALSE,"Bestellformular"}</definedName>
    <definedName name="dd" localSheetId="3" hidden="1">{#N/A,#N/A,FALSE,"Bestellformular"}</definedName>
    <definedName name="dd" hidden="1">{#N/A,#N/A,FALSE,"Bestellformular"}</definedName>
    <definedName name="ddd" hidden="1">{#N/A,#N/A,FALSE,"Bestellformular"}</definedName>
    <definedName name="ddgg" hidden="1">{#N/A,#N/A,FALSE,"Bestellformular"}</definedName>
    <definedName name="dd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ee" hidden="1">{#N/A,#N/A,FALSE,"Bestellformular"}</definedName>
    <definedName name="de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rtz" hidden="1">{#N/A,#N/A,FALSE,"Bestellformular"}</definedName>
    <definedName name="df" hidden="1">{#N/A,#N/A,FALSE,"Bestellformular"}</definedName>
    <definedName name="d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b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h" hidden="1">{#N/A,#N/A,FALSE,"Bestellformular"}</definedName>
    <definedName name="dfghh" hidden="1">{#N/A,#N/A,FALSE,"Bestellformular"}</definedName>
    <definedName name="dfj" hidden="1">{#N/A,#N/A,FALSE,"Bestellformular"}</definedName>
    <definedName name="dfrr" hidden="1">{#N/A,#N/A,FALSE,"Bestellformular"}</definedName>
    <definedName name="dfv" hidden="1">{#N/A,#N/A,FALSE,"Bestellformular"}</definedName>
    <definedName name="d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g" hidden="1">{#N/A,#N/A,FALSE,"Bestellformular"}</definedName>
    <definedName name="d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hj" hidden="1">{#N/A,#N/A,FALSE,"Bestellformular"}</definedName>
    <definedName name="dh" hidden="1">{#N/A,#N/A,FALSE,"Bestellformular"}</definedName>
    <definedName name="dhh" hidden="1">{#N/A,#N/A,FALSE,"Bestellformular"}</definedName>
    <definedName name="dhh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es" hidden="1">{#N/A,#N/A,FALSE,"Bestellformular"}</definedName>
    <definedName name="d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j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j" hidden="1">{#N/A,#N/A,FALSE,"Bestellformular"}</definedName>
    <definedName name="dhjh" hidden="1">{#N/A,#N/A,FALSE,"Bestellformular"}</definedName>
    <definedName name="dht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mnds" hidden="1">{#N/A,#N/A,FALSE,"Bestellformular"}</definedName>
    <definedName name="dmt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nd" hidden="1">{#N/A,#N/A,FALSE,"Bestellformular"}</definedName>
    <definedName name="dndd" hidden="1">{#N/A,#N/A,FALSE,"Bestellformular"}</definedName>
    <definedName name="dnhhg" hidden="1">{#N/A,#N/A,FALSE,"Bestellformular"}</definedName>
    <definedName name="dnjd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nnd" hidden="1">{#N/A,#N/A,FALSE,"Bestellformular"}</definedName>
    <definedName name="dnnmdd" hidden="1">{#N/A,#N/A,FALSE,"Bestellformular"}</definedName>
    <definedName name="d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xlnm.Print_Area" localSheetId="4">Hinweise!$A$1:$K$29</definedName>
    <definedName name="dß" localSheetId="2" hidden="1">{#N/A,#N/A,FALSE,"Bestellformular"}</definedName>
    <definedName name="dß" localSheetId="3" hidden="1">{#N/A,#N/A,FALSE,"Bestellformular"}</definedName>
    <definedName name="dß" hidden="1">{#N/A,#N/A,FALSE,"Bestellformular"}</definedName>
    <definedName name="dt" hidden="1">{#N/A,#N/A,FALSE,"Bestellformular"}</definedName>
    <definedName name="dxmf" hidden="1">{#N/A,#N/A,FALSE,"Bestellformular"}</definedName>
    <definedName name="dzzh" hidden="1">{#N/A,#N/A,FALSE,"Bestellformular"}</definedName>
    <definedName name="e" localSheetId="2" hidden="1">{#N/A,#N/A,FALSE,"Bestellformular"}</definedName>
    <definedName name="e" localSheetId="3" hidden="1">{#N/A,#N/A,FALSE,"Bestellformular"}</definedName>
    <definedName name="e" hidden="1">{#N/A,#N/A,FALSE,"Bestellformular"}</definedName>
    <definedName name="ed"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d"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dfg" hidden="1">{#N/A,#N/A,FALSE,"Bestellformular"}</definedName>
    <definedName name="edfgb" hidden="1">{#N/A,#N/A,FALSE,"Bestellformular"}</definedName>
    <definedName name="ee" hidden="1">{#N/A,#N/A,FALSE,"Bestellformular"}</definedName>
    <definedName name="eee" hidden="1">{#N/A,#N/A,FALSE,"Bestellformular"}</definedName>
    <definedName name="eeeee" hidden="1">{#N/A,#N/A,FALSE,"Bestellformular"}</definedName>
    <definedName name="eehgjju" hidden="1">{#N/A,#N/A,FALSE,"Bestellformular"}</definedName>
    <definedName name="e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 hidden="1">{#N/A,#N/A,FALSE,"Bestellformular"}</definedName>
    <definedName name="eggg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z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 localSheetId="2" hidden="1">{#N/A,#N/A,FALSE,"Bestellformular"}</definedName>
    <definedName name="er" localSheetId="3" hidden="1">{#N/A,#N/A,FALSE,"Bestellformular"}</definedName>
    <definedName name="er" hidden="1">{#N/A,#N/A,FALSE,"Bestellformular"}</definedName>
    <definedName name="ere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ruu" hidden="1">{#N/A,#N/A,FALSE,"Bestellformular"}</definedName>
    <definedName name="ertz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w"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w"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s" hidden="1">{#N/A,#N/A,FALSE,"Bestellformular"}</definedName>
    <definedName name="et" hidden="1">{#N/A,#N/A,FALSE,"Bestellformular"}</definedName>
    <definedName name="ett" hidden="1">{#N/A,#N/A,FALSE,"Bestellformular"}</definedName>
    <definedName name="eujj" hidden="1">{#N/A,#N/A,FALSE,"Bestellformular"}</definedName>
    <definedName name="e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whww" hidden="1">{#N/A,#N/A,FALSE,"Bestellformular"}</definedName>
    <definedName name="ewq" hidden="1">{#N/A,#N/A,FALSE,"Bestellformular"}</definedName>
    <definedName name="ezg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 localSheetId="2" hidden="1">{#N/A,#N/A,FALSE,"Bestellformular"}</definedName>
    <definedName name="f" localSheetId="3" hidden="1">{#N/A,#N/A,FALSE,"Bestellformular"}</definedName>
    <definedName name="f" hidden="1">{#N/A,#N/A,FALSE,"Bestellformular"}</definedName>
    <definedName name="faffg" hidden="1">{#N/A,#N/A,FALSE,"Bestellformular"}</definedName>
    <definedName name="fb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c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 hidden="1">{#N/A,#N/A,FALSE,"Bestellformular"}</definedName>
    <definedName name="fd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m" hidden="1">{#N/A,#N/A,FALSE,"Bestellformular"}</definedName>
    <definedName name="fdvv" hidden="1">{#N/A,#N/A,FALSE,"Bestellformular"}</definedName>
    <definedName name="f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eg" hidden="1">{#N/A,#N/A,FALSE,"Bestellformular"}</definedName>
    <definedName name="fee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r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w" hidden="1">{#N/A,#N/A,FALSE,"Bestellformular"}</definedName>
    <definedName name="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ff" hidden="1">{#N/A,#N/A,FALSE,"Bestellformular"}</definedName>
    <definedName name="fffk" hidden="1">{#N/A,#N/A,FALSE,"Bestellformular"}</definedName>
    <definedName name="ffjjdh" hidden="1">{#N/A,#N/A,FALSE,"Bestellformular"}</definedName>
    <definedName name="ffjkk" hidden="1">{#N/A,#N/A,FALSE,"Bestellformular"}</definedName>
    <definedName name="ffrree" hidden="1">{#N/A,#N/A,FALSE,"Bestellformular"}</definedName>
    <definedName name="fg" hidden="1">{#N/A,#N/A,FALSE,"Bestellformular"}</definedName>
    <definedName name="fgb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bb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g" hidden="1">{#N/A,#N/A,FALSE,"Bestellformular"}</definedName>
    <definedName name="fggg" hidden="1">{#N/A,#N/A,FALSE,"Bestellformular"}</definedName>
    <definedName name="fgghh" hidden="1">{#N/A,#N/A,FALSE,"Bestellformular"}</definedName>
    <definedName name="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j" hidden="1">{#N/A,#N/A,FALSE,"Bestellformular"}</definedName>
    <definedName name="fg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mm" hidden="1">{#N/A,#N/A,FALSE,"Bestellformular"}</definedName>
    <definedName name="fgnn" hidden="1">{#N/A,#N/A,FALSE,"Bestellformular"}</definedName>
    <definedName name="fhfj" hidden="1">{#N/A,#N/A,FALSE,"Bestellformular"}</definedName>
    <definedName name="fhh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j" hidden="1">{#N/A,#N/A,FALSE,"Bestellformular"}</definedName>
    <definedName name="fhjh" hidden="1">{#N/A,#N/A,FALSE,"Bestellformular"}</definedName>
    <definedName name="fhjjk" hidden="1">{#N/A,#N/A,FALSE,"Bestellformular"}</definedName>
    <definedName name="fhjk" hidden="1">{#N/A,#N/A,FALSE,"Bestellformular"}</definedName>
    <definedName name="fhjz" hidden="1">{#N/A,#N/A,FALSE,"Bestellformular"}</definedName>
    <definedName name="fhk" hidden="1">{#N/A,#N/A,FALSE,"Bestellformular"}</definedName>
    <definedName name="fhr" hidden="1">{#N/A,#N/A,FALSE,"Bestellformular"}</definedName>
    <definedName name="fht" hidden="1">{#N/A,#N/A,FALSE,"Bestellformular"}</definedName>
    <definedName name="fhuui" hidden="1">{#N/A,#N/A,FALSE,"Bestellformular"}</definedName>
    <definedName name="fhwgh" hidden="1">{#N/A,#N/A,FALSE,"Bestellformular"}</definedName>
    <definedName name="fj" hidden="1">{#N/A,#N/A,FALSE,"Bestellformular"}</definedName>
    <definedName name="fjhjjk" hidden="1">{#N/A,#N/A,FALSE,"Bestellformular"}</definedName>
    <definedName name="fjj" hidden="1">{#N/A,#N/A,FALSE,"Bestellformular"}</definedName>
    <definedName name="fjjj" hidden="1">{#N/A,#N/A,FALSE,"Bestellformular"}</definedName>
    <definedName name="fj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k" hidden="1">{#N/A,#N/A,FALSE,"Bestellformular"}</definedName>
    <definedName name="fjkk" hidden="1">{#N/A,#N/A,FALSE,"Bestellformular"}</definedName>
    <definedName name="fj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klk" hidden="1">{#N/A,#N/A,FALSE,"Bestellformular"}</definedName>
    <definedName name="fjrw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kk" hidden="1">{#N/A,#N/A,FALSE,"Bestellformular"}</definedName>
    <definedName name="fkkk" hidden="1">{#N/A,#N/A,FALSE,"Bestellformular"}</definedName>
    <definedName name="fmkll" hidden="1">{#N/A,#N/A,FALSE,"Bestellformular"}</definedName>
    <definedName name="fnju" hidden="1">{#N/A,#N/A,FALSE,"Bestellformular"}</definedName>
    <definedName name="fnm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q" hidden="1">{#N/A,#N/A,FALSE,"Bestellformular"}</definedName>
    <definedName name="fre" localSheetId="2" hidden="1">{#N/A,#N/A,FALSE,"Bestellformular"}</definedName>
    <definedName name="fre" localSheetId="3" hidden="1">{#N/A,#N/A,FALSE,"Bestellformular"}</definedName>
    <definedName name="fre" hidden="1">{#N/A,#N/A,FALSE,"Bestellformular"}</definedName>
    <definedName name="frew" hidden="1">{#N/A,#N/A,FALSE,"Bestellformular"}</definedName>
    <definedName name="frrtt" hidden="1">{#N/A,#N/A,FALSE,"Bestellformular"}</definedName>
    <definedName name="frt" hidden="1">{#N/A,#N/A,FALSE,"Bestellformular"}</definedName>
    <definedName name="f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rttz" hidden="1">{#N/A,#N/A,FALSE,"Bestellformular"}</definedName>
    <definedName name="frtz" hidden="1">{#N/A,#N/A,FALSE,"Bestellformular"}</definedName>
    <definedName name="fs" hidden="1">{#N/A,#N/A,FALSE,"Bestellformular"}</definedName>
    <definedName name="f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tt" hidden="1">{#N/A,#N/A,FALSE,"Bestellformular"}</definedName>
    <definedName name="fttt" hidden="1">{#N/A,#N/A,FALSE,"Bestellformular"}</definedName>
    <definedName name="fuj" hidden="1">{#N/A,#N/A,FALSE,"Bestellformular"}</definedName>
    <definedName name="fuuu" hidden="1">{#N/A,#N/A,FALSE,"Bestellformular"}</definedName>
    <definedName name="fw" hidden="1">{#N/A,#N/A,FALSE,"Bestellformular"}</definedName>
    <definedName name="fzzu" hidden="1">{#N/A,#N/A,FALSE,"Bestellformular"}</definedName>
    <definedName name="fzz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 hidden="1">{#N/A,#N/A,FALSE,"Bestellformular"}</definedName>
    <definedName name="g5r4" hidden="1">{#N/A,#N/A,FALSE,"Bestellformular"}</definedName>
    <definedName name="g6g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d" hidden="1">{#N/A,#N/A,FALSE,"Bestellformular"}</definedName>
    <definedName name="gfds" hidden="1">{#N/A,#N/A,FALSE,"Bestellformular"}</definedName>
    <definedName name="gff" hidden="1">{#N/A,#N/A,FALSE,"Bestellformular"}</definedName>
    <definedName name="gff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 localSheetId="2" hidden="1">{#N/A,#N/A,FALSE,"Bestellformular"}</definedName>
    <definedName name="gg" localSheetId="3" hidden="1">{#N/A,#N/A,FALSE,"Bestellformular"}</definedName>
    <definedName name="gg" hidden="1">{#N/A,#N/A,FALSE,"Bestellformular"}</definedName>
    <definedName name="ggf" hidden="1">{#N/A,#N/A,FALSE,"Bestellformular"}</definedName>
    <definedName name="ggfj" hidden="1">{#N/A,#N/A,FALSE,"Bestellformular"}</definedName>
    <definedName name="ggg" localSheetId="2" hidden="1">{#N/A,#N/A,FALSE,"Bestellformular"}</definedName>
    <definedName name="ggg" localSheetId="3" hidden="1">{#N/A,#N/A,FALSE,"Bestellformular"}</definedName>
    <definedName name="ggg" hidden="1">{#N/A,#N/A,FALSE,"Bestellformular"}</definedName>
    <definedName name="ggg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gg" localSheetId="2" hidden="1">{#N/A,#N/A,FALSE,"Bestellformular"}</definedName>
    <definedName name="gggg" localSheetId="3" hidden="1">{#N/A,#N/A,FALSE,"Bestellformular"}</definedName>
    <definedName name="gggg" hidden="1">{#N/A,#N/A,FALSE,"Bestellformular"}</definedName>
    <definedName name="gggh" hidden="1">{#N/A,#N/A,FALSE,"Bestellformular"}</definedName>
    <definedName name="gggh6" hidden="1">{#N/A,#N/A,FALSE,"Bestellformular"}</definedName>
    <definedName name="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h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j" hidden="1">{#N/A,#N/A,FALSE,"Bestellformular"}</definedName>
    <definedName name="gg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mf" hidden="1">{#N/A,#N/A,FALSE,"Bestellformular"}</definedName>
    <definedName name="ggt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ttzz" hidden="1">{#N/A,#N/A,FALSE,"Bestellformular"}</definedName>
    <definedName name="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fg" hidden="1">{#N/A,#N/A,FALSE,"Bestellformular"}</definedName>
    <definedName name="ghh" hidden="1">{#N/A,#N/A,FALSE,"Bestellformular"}</definedName>
    <definedName name="g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u" hidden="1">{#N/A,#N/A,FALSE,"Bestellformular"}</definedName>
    <definedName name="ghz" hidden="1">{#N/A,#N/A,FALSE,"Bestellformular"}</definedName>
    <definedName name="ghze" hidden="1">{#N/A,#N/A,FALSE,"Bestellformular"}</definedName>
    <definedName name="ghzr" hidden="1">{#N/A,#N/A,FALSE,"Bestellformular"}</definedName>
    <definedName name="gh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jk" hidden="1">{#N/A,#N/A,FALSE,"Bestellformular"}</definedName>
    <definedName name="g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jkl" hidden="1">{#N/A,#N/A,FALSE,"Bestellformular"}</definedName>
    <definedName name="gjklk" hidden="1">{#N/A,#N/A,FALSE,"Bestellformular"}</definedName>
    <definedName name="g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k" hidden="1">{#N/A,#N/A,FALSE,"Bestellformular"}</definedName>
    <definedName name="gkkk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kl" hidden="1">{#N/A,#N/A,FALSE,"Bestellformular"}</definedName>
    <definedName name="gnh" hidden="1">{#N/A,#N/A,FALSE,"Bestellformular"}</definedName>
    <definedName name="gn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n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re" hidden="1">{#N/A,#N/A,FALSE,"Bestellformular"}</definedName>
    <definedName name="grfffd" hidden="1">{#N/A,#N/A,FALSE,"Bestellformular"}</definedName>
    <definedName name="grz" hidden="1">{#N/A,#N/A,FALSE,"Bestellformular"}</definedName>
    <definedName name="g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ree" hidden="1">{#N/A,#N/A,FALSE,"Bestellformular"}</definedName>
    <definedName name="g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4.3" hidden="1">{#N/A,#N/A,FALSE,"Bestellformular"}</definedName>
    <definedName name="H4_Et" hidden="1">{#N/A,#N/A,FALSE,"Bestellformular"}</definedName>
    <definedName name="hb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bn" hidden="1">{#N/A,#N/A,FALSE,"Bestellformular"}</definedName>
    <definedName name="hf" hidden="1">{#N/A,#N/A,FALSE,"Bestellformular"}</definedName>
    <definedName name="hg" hidden="1">{#N/A,#N/A,FALSE,"Bestellformular"}</definedName>
    <definedName name="hgf" hidden="1">{#N/A,#N/A,FALSE,"Bestellformular"}</definedName>
    <definedName name="hgg" hidden="1">{#N/A,#N/A,FALSE,"Bestellformular"}</definedName>
    <definedName name="hggf" hidden="1">{#N/A,#N/A,FALSE,"Bestellformular"}</definedName>
    <definedName name="hggg" hidden="1">{#N/A,#N/A,FALSE,"Bestellformular"}</definedName>
    <definedName name="h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r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 hidden="1">{#N/A,#N/A,FALSE,"Bestellformular"}</definedName>
    <definedName name="hhggff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h" localSheetId="2" hidden="1">{#N/A,#N/A,FALSE,"Bestellformular"}</definedName>
    <definedName name="hhh" localSheetId="3" hidden="1">{#N/A,#N/A,FALSE,"Bestellformular"}</definedName>
    <definedName name="hhh" hidden="1">{#N/A,#N/A,FALSE,"Bestellformular"}</definedName>
    <definedName name="hhhh" hidden="1">{#N/A,#N/A,FALSE,"Bestellformular"}</definedName>
    <definedName name="hh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zz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gg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j" hidden="1">{#N/A,#N/A,FALSE,"Bestellformular"}</definedName>
    <definedName name="hjjkk" hidden="1">{#N/A,#N/A,FALSE,"Bestellformular"}</definedName>
    <definedName name="hjjtf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ku" hidden="1">{#N/A,#N/A,FALSE,"Bestellformular"}</definedName>
    <definedName name="hj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re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k" hidden="1">{#N/A,#N/A,FALSE,"Bestellformular"}</definedName>
    <definedName name="h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l" hidden="1">{#N/A,#N/A,FALSE,"Bestellformular"}</definedName>
    <definedName name="hllöö" hidden="1">{#N/A,#N/A,FALSE,"Bestellformular"}</definedName>
    <definedName name="hloo" hidden="1">{#N/A,#N/A,FALSE,"Bestellformular"}</definedName>
    <definedName name="hmg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mm" hidden="1">{#N/A,#N/A,FALSE,"Bestellformular"}</definedName>
    <definedName name="hrr" hidden="1">{#N/A,#N/A,FALSE,"Bestellformular"}</definedName>
    <definedName name="h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ee" hidden="1">{#N/A,#N/A,FALSE,"Bestellformular"}</definedName>
    <definedName name="HTML_CodePage" hidden="1">1252</definedName>
    <definedName name="HTML_Control" localSheetId="2" hidden="1">{"'Excel-HTML-Deut.'!$A$1:$J$29"}</definedName>
    <definedName name="HTML_Control" localSheetId="3" hidden="1">{"'Excel-HTML-Deut.'!$A$1:$J$29"}</definedName>
    <definedName name="HTML_Control" hidden="1">{"'Excel-HTML-Deut.'!$A$1:$J$29"}</definedName>
    <definedName name="HTML_Description" hidden="1">""</definedName>
    <definedName name="HTML_Email" hidden="1">""</definedName>
    <definedName name="HTML_Header" hidden="1">"Excel-HTML"</definedName>
    <definedName name="HTML_LastUpdate" hidden="1">"12.05.00"</definedName>
    <definedName name="HTML_LineAfter" hidden="1">FALSE</definedName>
    <definedName name="HTML_LineBefore" hidden="1">FALSE</definedName>
    <definedName name="HTML_Name" hidden="1">"NDZORNIK"</definedName>
    <definedName name="HTML_OBDlg2" hidden="1">TRUE</definedName>
    <definedName name="HTML_OBDlg4" hidden="1">TRUE</definedName>
    <definedName name="HTML_OS" hidden="1">0</definedName>
    <definedName name="HTML_PathFile" hidden="1">"R:\Ablage\IIa\1bev\QUERSCHN\INTERNET\Eckzahlen-neu\Bevölkerungsstand\bevbezab91deu9.htm"</definedName>
    <definedName name="HTML_Title" hidden="1">"bevbezab91deu9"</definedName>
    <definedName name="htr" hidden="1">{#N/A,#N/A,FALSE,"Bestellformular"}</definedName>
    <definedName name="htr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t" hidden="1">{#N/A,#N/A,FALSE,"Bestellformular"}</definedName>
    <definedName name="ht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ukll" hidden="1">{#N/A,#N/A,FALSE,"Bestellformular"}</definedName>
    <definedName name="hww" hidden="1">{#N/A,#N/A,FALSE,"Bestellformular"}</definedName>
    <definedName name="hy" hidden="1">{#N/A,#N/A,FALSE,"Bestellformular"}</definedName>
    <definedName name="hz" hidden="1">{#N/A,#N/A,FALSE,"Bestellformular"}</definedName>
    <definedName name="hzkzt" hidden="1">{#N/A,#N/A,FALSE,"Bestellformular"}</definedName>
    <definedName name="hzrt" hidden="1">{#N/A,#N/A,FALSE,"Bestellformular"}</definedName>
    <definedName name="hzt" hidden="1">{#N/A,#N/A,FALSE,"Bestellformular"}</definedName>
    <definedName name="hztr" hidden="1">{#N/A,#N/A,FALSE,"Bestellformular"}</definedName>
    <definedName name="h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 hidden="1">{#N/A,#N/A,FALSE,"Bestellformular"}</definedName>
    <definedName name="ii" localSheetId="2" hidden="1">{#N/A,#N/A,FALSE,"Bestellformular"}</definedName>
    <definedName name="ii" localSheetId="3" hidden="1">{#N/A,#N/A,FALSE,"Bestellformular"}</definedName>
    <definedName name="ii" hidden="1">{#N/A,#N/A,FALSE,"Bestellformular"}</definedName>
    <definedName name="iiii" hidden="1">{#N/A,#N/A,FALSE,"Bestellformular"}</definedName>
    <definedName name="ikk" hidden="1">{#N/A,#N/A,FALSE,"Bestellformular"}</definedName>
    <definedName name="il" hidden="1">{#N/A,#N/A,FALSE,"Bestellformular"}</definedName>
    <definedName name="io" hidden="1">{#N/A,#N/A,FALSE,"Bestellformular"}</definedName>
    <definedName name="ip" hidden="1">{#N/A,#N/A,FALSE,"Bestellformular"}</definedName>
    <definedName name="iu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zz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 hidden="1">{#N/A,#N/A,FALSE,"Bestellformular"}</definedName>
    <definedName name="jfff" hidden="1">{#N/A,#N/A,FALSE,"Bestellformular"}</definedName>
    <definedName name="jf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h" hidden="1">{#N/A,#N/A,FALSE,"Bestellformular"}</definedName>
    <definedName name="jhgg" hidden="1">{#N/A,#N/A,FALSE,"Bestellformular"}</definedName>
    <definedName name="jhhg" hidden="1">{#N/A,#N/A,FALSE,"Bestellformular"}</definedName>
    <definedName name="jhhgfgf" hidden="1">{#N/A,#N/A,FALSE,"Bestellformular"}</definedName>
    <definedName name="jhj" hidden="1">{#N/A,#N/A,FALSE,"Bestellformular"}</definedName>
    <definedName name="jhjj" hidden="1">{#N/A,#N/A,FALSE,"Bestellformular"}</definedName>
    <definedName name="jhjjk" hidden="1">{#N/A,#N/A,FALSE,"Bestellformular"}</definedName>
    <definedName name="jhjö" hidden="1">{#N/A,#N/A,FALSE,"Bestellformular"}</definedName>
    <definedName name="jj" localSheetId="2" hidden="1">{#N/A,#N/A,FALSE,"Bestellformular"}</definedName>
    <definedName name="jj" localSheetId="3" hidden="1">{#N/A,#N/A,FALSE,"Bestellformular"}</definedName>
    <definedName name="jj" hidden="1">{#N/A,#N/A,FALSE,"Bestellformular"}</definedName>
    <definedName name="jjgg" hidden="1">{#N/A,#N/A,FALSE,"Bestellformular"}</definedName>
    <definedName name="jjhhg" hidden="1">{#N/A,#N/A,FALSE,"Bestellformular"}</definedName>
    <definedName name="jjhj" hidden="1">{#N/A,#N/A,FALSE,"Bestellformular"}</definedName>
    <definedName name="jjj"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jj"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juu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kk" hidden="1">{#N/A,#N/A,FALSE,"Bestellformular"}</definedName>
    <definedName name="jkkk" hidden="1">{#N/A,#N/A,FALSE,"Bestellformular"}</definedName>
    <definedName name="jkl" hidden="1">{#N/A,#N/A,FALSE,"Bestellformular"}</definedName>
    <definedName name="jnn" hidden="1">{#N/A,#N/A,FALSE,"Bestellformular"}</definedName>
    <definedName name="j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uh" hidden="1">{#N/A,#N/A,FALSE,"Bestellformular"}</definedName>
    <definedName name="jut" hidden="1">{#N/A,#N/A,FALSE,"Bestellformular"}</definedName>
    <definedName name="juu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zkll" hidden="1">{#N/A,#N/A,FALSE,"Bestellformular"}</definedName>
    <definedName name="jz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 hidden="1">{#N/A,#N/A,FALSE,"Bestellformular"}</definedName>
    <definedName name="kf" localSheetId="2" hidden="1">{#N/A,#N/A,FALSE,"Bestellformular"}</definedName>
    <definedName name="kf" localSheetId="3" hidden="1">{#N/A,#N/A,FALSE,"Bestellformular"}</definedName>
    <definedName name="kf" hidden="1">{#N/A,#N/A,FALSE,"Bestellformular"}</definedName>
    <definedName name="kgghf" hidden="1">{#N/A,#N/A,FALSE,"Bestellformular"}</definedName>
    <definedName name="kgh" hidden="1">{#N/A,#N/A,FALSE,"Bestellformular"}</definedName>
    <definedName name="kghf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gjfd" hidden="1">{#N/A,#N/A,FALSE,"Bestellformular"}</definedName>
    <definedName name="khj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hjhggf" hidden="1">{#N/A,#N/A,FALSE,"Bestellformular"}</definedName>
    <definedName name="kio" localSheetId="2" hidden="1">{#N/A,#N/A,FALSE,"Bestellformular"}</definedName>
    <definedName name="kio" localSheetId="3" hidden="1">{#N/A,#N/A,FALSE,"Bestellformular"}</definedName>
    <definedName name="kio" hidden="1">{#N/A,#N/A,FALSE,"Bestellformular"}</definedName>
    <definedName name="k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fdf" hidden="1">{#N/A,#N/A,FALSE,"Bestellformular"}</definedName>
    <definedName name="kjghh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h" hidden="1">{#N/A,#N/A,FALSE,"Bestellformular"}</definedName>
    <definedName name="kjhg" hidden="1">{#N/A,#N/A,FALSE,"Bestellformular"}</definedName>
    <definedName name="kjhgg" hidden="1">{#N/A,#N/A,FALSE,"Bestellformular"}</definedName>
    <definedName name="kjhh" hidden="1">{#N/A,#N/A,FALSE,"Bestellformular"}</definedName>
    <definedName name="k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jj" hidden="1">{#N/A,#N/A,FALSE,"Bestellformular"}</definedName>
    <definedName name="kjkhh" hidden="1">{#N/A,#N/A,FALSE,"Bestellformular"}</definedName>
    <definedName name="kkg" hidden="1">{#N/A,#N/A,FALSE,"Bestellformular"}</definedName>
    <definedName name="kkghh" hidden="1">{#N/A,#N/A,FALSE,"Bestellformular"}</definedName>
    <definedName name="kkj" hidden="1">{#N/A,#N/A,FALSE,"Bestellformular"}</definedName>
    <definedName name="kkjj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jjjjj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 hidden="1">{#N/A,#N/A,FALSE,"Bestellformular"}</definedName>
    <definedName name="kkkerk" hidden="1">{#N/A,#N/A,FALSE,"Bestellformular"}</definedName>
    <definedName name="kkkj" hidden="1">{#N/A,#N/A,FALSE,"Bestellformular"}</definedName>
    <definedName name="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lkk" hidden="1">{#N/A,#N/A,FALSE,"Bestellformular"}</definedName>
    <definedName name="kku" hidden="1">{#N/A,#N/A,FALSE,"Bestellformular"}</definedName>
    <definedName name="kli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io"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ö" hidden="1">{#N/A,#N/A,FALSE,"Bestellformular"}</definedName>
    <definedName name="klöo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p"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s" hidden="1">{#N/A,#N/A,FALSE,"Bestellformular"}</definedName>
    <definedName name="klu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uzg" hidden="1">{#N/A,#N/A,FALSE,"Bestellformular"}</definedName>
    <definedName name="kmm" hidden="1">{#N/A,#N/A,FALSE,"Bestellformular"}</definedName>
    <definedName name="kr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zz" hidden="1">{#N/A,#N/A,FALSE,"Bestellformular"}</definedName>
    <definedName name="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ghf" hidden="1">{#N/A,#N/A,FALSE,"Bestellformular"}</definedName>
    <definedName name="lhh" hidden="1">{#N/A,#N/A,FALSE,"Bestellformular"}</definedName>
    <definedName name="lhk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hl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jhghg" hidden="1">{#N/A,#N/A,FALSE,"Bestellformular"}</definedName>
    <definedName name="ljj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j" hidden="1">{#N/A,#N/A,FALSE,"Bestellformular"}</definedName>
    <definedName name="l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kklkkll" hidden="1">{#N/A,#N/A,FALSE,"Bestellformular"}</definedName>
    <definedName name="lkl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k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ö" hidden="1">{#N/A,#N/A,FALSE,"Bestellformular"}</definedName>
    <definedName name="llööö" hidden="1">{#N/A,#N/A,FALSE,"Bestellformular"}</definedName>
    <definedName name="lö" localSheetId="2" hidden="1">{#N/A,#N/A,FALSE,"Bestellformular"}</definedName>
    <definedName name="lö" localSheetId="3" hidden="1">{#N/A,#N/A,FALSE,"Bestellformular"}</definedName>
    <definedName name="lö" hidden="1">{#N/A,#N/A,FALSE,"Bestellformular"}</definedName>
    <definedName name="löä" hidden="1">{#N/A,#N/A,FALSE,"Bestellformular"}</definedName>
    <definedName name="lööö" hidden="1">{#N/A,#N/A,FALSE,"Bestellformular"}</definedName>
    <definedName name="M" localSheetId="2" hidden="1">{#N/A,#N/A,FALSE,"Bestellformular"}</definedName>
    <definedName name="m" localSheetId="3" hidden="1">{#N/A,#N/A,FALSE,"Bestellformular"}</definedName>
    <definedName name="m" hidden="1">{#N/A,#N/A,FALSE,"Bestellformular"}</definedName>
    <definedName name="mi" localSheetId="2" hidden="1">{#N/A,#N/A,FALSE,"Bestellformular"}</definedName>
    <definedName name="mi" localSheetId="3" hidden="1">{#N/A,#N/A,FALSE,"Bestellformular"}</definedName>
    <definedName name="mi" hidden="1">{#N/A,#N/A,FALSE,"Bestellformular"}</definedName>
    <definedName name="ml" localSheetId="2" hidden="1">{#N/A,#N/A,FALSE,"Bestellformular"}</definedName>
    <definedName name="ml" localSheetId="3" hidden="1">{#N/A,#N/A,FALSE,"Bestellformular"}</definedName>
    <definedName name="ml" hidden="1">{#N/A,#N/A,FALSE,"Bestellformular"}</definedName>
    <definedName name="mm" localSheetId="2" hidden="1">{#N/A,#N/A,FALSE,"Bestellformular"}</definedName>
    <definedName name="mm" localSheetId="3" hidden="1">{#N/A,#N/A,FALSE,"Bestellformular"}</definedName>
    <definedName name="mm" hidden="1">{#N/A,#N/A,FALSE,"Bestellformular"}</definedName>
    <definedName name="mmm"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mm"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m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mmm" hidden="1">{#N/A,#N/A,FALSE,"Bestellformular"}</definedName>
    <definedName name="mn"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n"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nb" hidden="1">{#N/A,#N/A,FALSE,"Bestellformular"}</definedName>
    <definedName name="mngg" hidden="1">{#N/A,#N/A,FALSE,"Bestellformular"}</definedName>
    <definedName name="mnh" hidden="1">{#N/A,#N/A,FALSE,"Bestellformular"}</definedName>
    <definedName name="n" localSheetId="2" hidden="1">{#N/A,#N/A,FALSE,"Bestellformular"}</definedName>
    <definedName name="n" localSheetId="3" hidden="1">{#N/A,#N/A,FALSE,"Bestellformular"}</definedName>
    <definedName name="n" hidden="1">{#N/A,#N/A,FALSE,"Bestellformular"}</definedName>
    <definedName name="nb" hidden="1">{#N/A,#N/A,FALSE,"Bestellformular"}</definedName>
    <definedName name="nbv" hidden="1">{#N/A,#N/A,FALSE,"Bestellformular"}</definedName>
    <definedName name="n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e" localSheetId="2" hidden="1">{#N/A,#N/A,FALSE,"Bestellformular"}</definedName>
    <definedName name="ne" localSheetId="3" hidden="1">{#N/A,#N/A,FALSE,"Bestellformular"}</definedName>
    <definedName name="ne" hidden="1">{#N/A,#N/A,FALSE,"Bestellformular"}</definedName>
    <definedName name="neu" localSheetId="2" hidden="1">{#N/A,#N/A,FALSE,"Bestellformular"}</definedName>
    <definedName name="neu" localSheetId="3" hidden="1">{#N/A,#N/A,FALSE,"Bestellformular"}</definedName>
    <definedName name="neu" hidden="1">{#N/A,#N/A,FALSE,"Bestellformular"}</definedName>
    <definedName name="nfgj" hidden="1">{#N/A,#N/A,FALSE,"Bestellformular"}</definedName>
    <definedName name="ngg" hidden="1">{#N/A,#N/A,FALSE,"Bestellformular"}</definedName>
    <definedName name="ngnfggf" hidden="1">{#N/A,#N/A,FALSE,"Bestellformular"}</definedName>
    <definedName name="nh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hgf" hidden="1">{#N/A,#N/A,FALSE,"Bestellformular"}</definedName>
    <definedName name="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ju" hidden="1">{#N/A,#N/A,FALSE,"Bestellformular"}</definedName>
    <definedName name="njz" hidden="1">{#N/A,#N/A,FALSE,"Bestellformular"}</definedName>
    <definedName name="n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n" localSheetId="2" hidden="1">{#N/A,#N/A,FALSE,"Bestellformular"}</definedName>
    <definedName name="nn" localSheetId="3" hidden="1">{#N/A,#N/A,FALSE,"Bestellformular"}</definedName>
    <definedName name="nn" hidden="1">{#N/A,#N/A,FALSE,"Bestellformular"}</definedName>
    <definedName name="nnhhtt" hidden="1">{#N/A,#N/A,FALSE,"Bestellformular"}</definedName>
    <definedName name="nnjjhh" hidden="1">{#N/A,#N/A,FALSE,"Bestellformular"}</definedName>
    <definedName name="nnjjz" hidden="1">{#N/A,#N/A,FALSE,"Bestellformular"}</definedName>
    <definedName name="nnn" localSheetId="2" hidden="1">{#N/A,#N/A,FALSE,"Bestellformular"}</definedName>
    <definedName name="nnn" localSheetId="3" hidden="1">{#N/A,#N/A,FALSE,"Bestellformular"}</definedName>
    <definedName name="nnn" hidden="1">{#N/A,#N/A,FALSE,"Bestellformular"}</definedName>
    <definedName name="nnnn" localSheetId="2" hidden="1">{#N/A,#N/A,FALSE,"Bestellformular"}</definedName>
    <definedName name="nnnn" localSheetId="3" hidden="1">{#N/A,#N/A,FALSE,"Bestellformular"}</definedName>
    <definedName name="nnnn" hidden="1">{#N/A,#N/A,FALSE,"Bestellformular"}</definedName>
    <definedName name="ntzu" hidden="1">{#N/A,#N/A,FALSE,"Bestellformular"}</definedName>
    <definedName name="nu"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u"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v" hidden="1">{#N/A,#N/A,FALSE,"Bestellformular"}</definedName>
    <definedName name="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 hidden="1">{#N/A,#N/A,FALSE,"Bestellformular"}</definedName>
    <definedName name="ö00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ü" hidden="1">{#N/A,#N/A,FALSE,"Bestellformular"}</definedName>
    <definedName name="oiu" hidden="1">{#N/A,#N/A,FALSE,"Bestellformular"}</definedName>
    <definedName name="ö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k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l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le"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l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j" hidden="1">{#N/A,#N/A,FALSE,"Bestellformular"}</definedName>
    <definedName name="ölk" hidden="1">{#N/A,#N/A,FALSE,"Bestellformular"}</definedName>
    <definedName name="öll" hidden="1">{#N/A,#N/A,FALSE,"Bestellformular"}</definedName>
    <definedName name="ölll" hidden="1">{#N/A,#N/A,FALSE,"Bestellformular"}</definedName>
    <definedName name="öö" hidden="1">{#N/A,#N/A,FALSE,"Bestellformular"}</definedName>
    <definedName name="ööä"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öä"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ö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p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p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 hidden="1">{#N/A,#N/A,FALSE,"Bestellformular"}</definedName>
    <definedName name="p00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i" hidden="1">{#N/A,#N/A,FALSE,"Bestellformular"}</definedName>
    <definedName name="pl" localSheetId="2" hidden="1">{#N/A,#N/A,FALSE,"Bestellformular"}</definedName>
    <definedName name="pl" localSheetId="3" hidden="1">{#N/A,#N/A,FALSE,"Bestellformular"}</definedName>
    <definedName name="pl" hidden="1">{#N/A,#N/A,FALSE,"Bestellformular"}</definedName>
    <definedName name="po"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o"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öä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p" localSheetId="2" hidden="1">{#N/A,#N/A,FALSE,"Bestellformular"}</definedName>
    <definedName name="pp" localSheetId="3" hidden="1">{#N/A,#N/A,FALSE,"Bestellformular"}</definedName>
    <definedName name="pp" hidden="1">{#N/A,#N/A,FALSE,"Bestellformular"}</definedName>
    <definedName name="pß" hidden="1">{#N/A,#N/A,FALSE,"Bestellformular"}</definedName>
    <definedName name="pü" localSheetId="2" hidden="1">{#N/A,#N/A,FALSE,"Bestellformular"}</definedName>
    <definedName name="pü" localSheetId="3" hidden="1">{#N/A,#N/A,FALSE,"Bestellformular"}</definedName>
    <definedName name="pü" hidden="1">{#N/A,#N/A,FALSE,"Bestellformular"}</definedName>
    <definedName name="püü"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üü"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ü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e" hidden="1">{#N/A,#N/A,FALSE,"Bestellformular"}</definedName>
    <definedName name="qer" hidden="1">{#N/A,#N/A,FALSE,"Bestellformular"}</definedName>
    <definedName name="qert" hidden="1">{#N/A,#N/A,FALSE,"Bestellformular"}</definedName>
    <definedName name="q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q" localSheetId="2" hidden="1">{#N/A,#N/A,FALSE,"Bestellformular"}</definedName>
    <definedName name="qq" localSheetId="3" hidden="1">{#N/A,#N/A,FALSE,"Bestellformular"}</definedName>
    <definedName name="qq" hidden="1">{#N/A,#N/A,FALSE,"Bestellformular"}</definedName>
    <definedName name="qr" hidden="1">{#N/A,#N/A,FALSE,"Bestellformular"}</definedName>
    <definedName name="qt" hidden="1">{#N/A,#N/A,FALSE,"Bestellformular"}</definedName>
    <definedName name="q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we" hidden="1">{#N/A,#N/A,FALSE,"Bestellformular"}</definedName>
    <definedName name="qww" hidden="1">{#N/A,#N/A,FALSE,"Bestellformular"}</definedName>
    <definedName name="rd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 localSheetId="2" hidden="1">{#N/A,#N/A,FALSE,"Bestellformular"}</definedName>
    <definedName name="re" localSheetId="3" hidden="1">{#N/A,#N/A,FALSE,"Bestellformular"}</definedName>
    <definedName name="re" hidden="1">{#N/A,#N/A,FALSE,"Bestellformular"}</definedName>
    <definedName name="re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tt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fg" hidden="1">{#N/A,#N/A,FALSE,"Bestellformular"}</definedName>
    <definedName name="rgbbn" hidden="1">{#N/A,#N/A,FALSE,"Bestellformular"}</definedName>
    <definedName name="r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mf" hidden="1">{#N/A,#N/A,FALSE,"Bestellformular"}</definedName>
    <definedName name="rgrgg" hidden="1">{#N/A,#N/A,FALSE,"Bestellformular"}</definedName>
    <definedName name="rgrhjji" hidden="1">{#N/A,#N/A,FALSE,"Bestellformular"}</definedName>
    <definedName name="rh" hidden="1">{#N/A,#N/A,FALSE,"Bestellformular"}</definedName>
    <definedName name="rhhjjk" hidden="1">{#N/A,#N/A,FALSE,"Bestellformular"}</definedName>
    <definedName name="rhjj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jkk" hidden="1">{#N/A,#N/A,FALSE,"Bestellformular"}</definedName>
    <definedName name="rh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z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j" hidden="1">{#N/A,#N/A,FALSE,"Bestellformular"}</definedName>
    <definedName name="rjj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jkk" hidden="1">{#N/A,#N/A,FALSE,"Bestellformular"}</definedName>
    <definedName name="rjkklkk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khhh" hidden="1">{#N/A,#N/A,FALSE,"Bestellformular"}</definedName>
    <definedName name="r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rrrr" hidden="1">{#N/A,#N/A,FALSE,"Bestellformular"}</definedName>
    <definedName name="rrz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zzuj" hidden="1">{#N/A,#N/A,FALSE,"Bestellformular"}</definedName>
    <definedName name="sbbnn" hidden="1">{#N/A,#N/A,FALSE,"Bestellformular"}</definedName>
    <definedName name="Schule" localSheetId="2" hidden="1">{#N/A,#N/A,FALSE,"Bestellformular"}</definedName>
    <definedName name="Schule" localSheetId="3" hidden="1">{#N/A,#N/A,FALSE,"Bestellformular"}</definedName>
    <definedName name="Schule" hidden="1">{#N/A,#N/A,FALSE,"Bestellformular"}</definedName>
    <definedName name="s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dd" hidden="1">{#N/A,#N/A,FALSE,"Bestellformular"}</definedName>
    <definedName name="sddd" hidden="1">{#N/A,#N/A,FALSE,"Bestellformular"}</definedName>
    <definedName name="sdf" hidden="1">{#N/A,#N/A,FALSE,"Bestellformular"}</definedName>
    <definedName name="sdfg" hidden="1">{#N/A,#N/A,FALSE,"Bestellformular"}</definedName>
    <definedName name="s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fff" hidden="1">{#N/A,#N/A,FALSE,"Bestellformular"}</definedName>
    <definedName name="sfg" hidden="1">{#N/A,#N/A,FALSE,"Bestellformular"}</definedName>
    <definedName name="s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sgg" hidden="1">{#N/A,#N/A,FALSE,"Bestellformular"}</definedName>
    <definedName name="sfsggh" hidden="1">{#N/A,#N/A,FALSE,"Bestellformular"}</definedName>
    <definedName name="sfvb" hidden="1">{#N/A,#N/A,FALSE,"Bestellformular"}</definedName>
    <definedName name="s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ggg" hidden="1">{#N/A,#N/A,FALSE,"Bestellformular"}</definedName>
    <definedName name="sgghh" hidden="1">{#N/A,#N/A,FALSE,"Bestellformular"}</definedName>
    <definedName name="shere" hidden="1">{#N/A,#N/A,FALSE,"Bestellformular"}</definedName>
    <definedName name="s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rrr" hidden="1">{#N/A,#N/A,FALSE,"Bestellformular"}</definedName>
    <definedName name="s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g" hidden="1">{#N/A,#N/A,FALSE,"Bestellformular"}</definedName>
    <definedName name="ss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s"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s"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tth" hidden="1">{#N/A,#N/A,FALSE,"Bestellformular"}</definedName>
    <definedName name="s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ggg" hidden="1">{#N/A,#N/A,FALSE,"Bestellformular"}</definedName>
    <definedName name="thj" hidden="1">{#N/A,#N/A,FALSE,"Bestellformular"}</definedName>
    <definedName name="tik" hidden="1">{#N/A,#N/A,FALSE,"Bestellformular"}</definedName>
    <definedName name="tikk" hidden="1">{#N/A,#N/A,FALSE,"Bestellformular"}</definedName>
    <definedName name="t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ioo" hidden="1">{#N/A,#N/A,FALSE,"Bestellformular"}</definedName>
    <definedName name="tj" hidden="1">{#N/A,#N/A,FALSE,"Bestellformular"}</definedName>
    <definedName name="t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kkk" hidden="1">{#N/A,#N/A,FALSE,"Bestellformular"}</definedName>
    <definedName name="tkll" hidden="1">{#N/A,#N/A,FALSE,"Bestellformular"}</definedName>
    <definedName name="tkll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liöö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oilpp" hidden="1">{#N/A,#N/A,FALSE,"Bestellformular"}</definedName>
    <definedName name="to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r" localSheetId="2" hidden="1">{"'Excel-HTML-Deut.'!$A$1:$J$29"}</definedName>
    <definedName name="tr" localSheetId="3" hidden="1">{"'Excel-HTML-Deut.'!$A$1:$J$29"}</definedName>
    <definedName name="tr" hidden="1">{"'Excel-HTML-Deut.'!$A$1:$J$29"}</definedName>
    <definedName name="t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rghj" hidden="1">{#N/A,#N/A,FALSE,"Bestellformular"}</definedName>
    <definedName name="tti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kklk" hidden="1">{#N/A,#N/A,FALSE,"Bestellformular"}</definedName>
    <definedName name="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j" hidden="1">{#N/A,#N/A,FALSE,"Bestellformular"}</definedName>
    <definedName name="tttt"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t"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tt" hidden="1">{#N/A,#N/A,FALSE,"Bestellformular"}</definedName>
    <definedName name="t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z" hidden="1">{#N/A,#N/A,FALSE,"Bestellformular"}</definedName>
    <definedName name="u" localSheetId="2" hidden="1">{#N/A,#N/A,FALSE,"Bestellformular"}</definedName>
    <definedName name="u" localSheetId="3" hidden="1">{#N/A,#N/A,FALSE,"Bestellformular"}</definedName>
    <definedName name="u" hidden="1">{#N/A,#N/A,FALSE,"Bestellformular"}</definedName>
    <definedName name="ü" localSheetId="2" hidden="1">{#N/A,#N/A,FALSE,"Bestellformular"}</definedName>
    <definedName name="ü" localSheetId="3" hidden="1">{#N/A,#N/A,FALSE,"Bestellformular"}</definedName>
    <definedName name="ü" hidden="1">{#N/A,#N/A,FALSE,"Bestellformular"}</definedName>
    <definedName name="uhh" hidden="1">{#N/A,#N/A,FALSE,"Bestellformular"}</definedName>
    <definedName name="uiööuz" hidden="1">{#N/A,#N/A,FALSE,"Bestellformular"}</definedName>
    <definedName name="uipiuu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j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o" hidden="1">{#N/A,#N/A,FALSE,"Bestellformular"}</definedName>
    <definedName name="üpp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pp"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p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ii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ööuz" hidden="1">{#N/A,#N/A,FALSE,"Bestellformular"}</definedName>
    <definedName name="uupu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tt" hidden="1">{#N/A,#N/A,FALSE,"Bestellformular"}</definedName>
    <definedName name="uuu" hidden="1">{#N/A,#N/A,FALSE,"Bestellformular"}</definedName>
    <definedName name="uu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uuu" hidden="1">{#N/A,#N/A,FALSE,"Bestellformular"}</definedName>
    <definedName name="uz" localSheetId="2" hidden="1">{#N/A,#N/A,FALSE,"Bestellformular"}</definedName>
    <definedName name="uz" localSheetId="3" hidden="1">{#N/A,#N/A,FALSE,"Bestellformular"}</definedName>
    <definedName name="uz" hidden="1">{#N/A,#N/A,FALSE,"Bestellformular"}</definedName>
    <definedName name="uzol" hidden="1">{#N/A,#N/A,FALSE,"Bestellformular"}</definedName>
    <definedName name="uzolzu" hidden="1">{#N/A,#N/A,FALSE,"Bestellformular"}</definedName>
    <definedName name="v"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b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cx"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cxy" hidden="1">{#N/A,#N/A,FALSE,"Bestellformular"}</definedName>
    <definedName name="vd" hidden="1">{#N/A,#N/A,FALSE,"Bestellformular"}</definedName>
    <definedName name="v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g" hidden="1">{#N/A,#N/A,FALSE,"Bestellformular"}</definedName>
    <definedName name="v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gs" hidden="1">{#N/A,#N/A,FALSE,"Bestellformular"}</definedName>
    <definedName name="vhhh" hidden="1">{#N/A,#N/A,FALSE,"Bestellformular"}</definedName>
    <definedName name="v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tt" hidden="1">{#N/A,#N/A,FALSE,"Bestellformular"}</definedName>
    <definedName name="vv"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v"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 localSheetId="2" hidden="1">{#N/A,#N/A,FALSE,"Bestellformular"}</definedName>
    <definedName name="w" localSheetId="3" hidden="1">{#N/A,#N/A,FALSE,"Bestellformular"}</definedName>
    <definedName name="w" hidden="1">{#N/A,#N/A,FALSE,"Bestellformular"}</definedName>
    <definedName name="W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e" hidden="1">{#N/A,#N/A,FALSE,"Bestellformular"}</definedName>
    <definedName name="weed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eg" hidden="1">{#N/A,#N/A,FALSE,"Bestellformular"}</definedName>
    <definedName name="we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r" hidden="1">{#N/A,#N/A,FALSE,"Bestellformular"}</definedName>
    <definedName name="werr" hidden="1">{#N/A,#N/A,FALSE,"Bestellformular"}</definedName>
    <definedName name="wgh" hidden="1">{#N/A,#N/A,FALSE,"Bestellformular"}</definedName>
    <definedName name="wgtg" hidden="1">{#N/A,#N/A,FALSE,"Bestellformular"}</definedName>
    <definedName name="wr"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n.Bestellformular." localSheetId="2" hidden="1">{#N/A,#N/A,FALSE,"Bestellformular"}</definedName>
    <definedName name="wrn.Bestellformular." localSheetId="3" hidden="1">{#N/A,#N/A,FALSE,"Bestellformular"}</definedName>
    <definedName name="wrn.Bestellformular." hidden="1">{#N/A,#N/A,FALSE,"Bestellformular"}</definedName>
    <definedName name="wrn.Statistische._.Information."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n.Statistische._.Information."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n.Statistische._.Informatio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rr" hidden="1">{#N/A,#N/A,FALSE,"Bestellformular"}</definedName>
    <definedName name="ws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tt" hidden="1">{#N/A,#N/A,FALSE,"Bestellformular"}</definedName>
    <definedName name="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wrt" hidden="1">{#N/A,#N/A,FALSE,"Bestellformular"}</definedName>
    <definedName name="wwwww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 localSheetId="2" hidden="1">{#N/A,#N/A,FALSE,"Bestellformular"}</definedName>
    <definedName name="x" localSheetId="3" hidden="1">{#N/A,#N/A,FALSE,"Bestellformular"}</definedName>
    <definedName name="x" hidden="1">{#N/A,#N/A,FALSE,"Bestellformular"}</definedName>
    <definedName name="xc" hidden="1">{#N/A,#N/A,FALSE,"Bestellformular"}</definedName>
    <definedName name="xc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cv.xl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j" hidden="1">{#N/A,#N/A,FALSE,"Bestellformular"}</definedName>
    <definedName name="x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ww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x" hidden="1">{#N/A,#N/A,FALSE,"Bestellformular"}</definedName>
    <definedName name="xxx" localSheetId="2" hidden="1">{"'Excel-HTML-Deut.'!$A$1:$J$29"}</definedName>
    <definedName name="xxx" localSheetId="3" hidden="1">{"'Excel-HTML-Deut.'!$A$1:$J$29"}</definedName>
    <definedName name="xxx" hidden="1">{"'Excel-HTML-Deut.'!$A$1:$J$29"}</definedName>
    <definedName name="xxxx" localSheetId="2" hidden="1">{#N/A,#N/A,FALSE,"Bestellformular"}</definedName>
    <definedName name="xxxx" localSheetId="3" hidden="1">{#N/A,#N/A,FALSE,"Bestellformular"}</definedName>
    <definedName name="xxxx" hidden="1">{#N/A,#N/A,FALSE,"Bestellformular"}</definedName>
    <definedName name="xya" hidden="1">{#N/A,#N/A,FALSE,"Bestellformular"}</definedName>
    <definedName name="xyz" hidden="1">{#N/A,#N/A,FALSE,"Bestellformular"}</definedName>
    <definedName name="Y" localSheetId="2" hidden="1">{#N/A,#N/A,FALSE,"Bestellformular"}</definedName>
    <definedName name="y" localSheetId="3" hidden="1">{#N/A,#N/A,FALSE,"Bestellformular"}</definedName>
    <definedName name="y" hidden="1">{#N/A,#N/A,FALSE,"Bestellformular"}</definedName>
    <definedName name="ya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sdf" hidden="1">{#N/A,#N/A,FALSE,"Bestellformular"}</definedName>
    <definedName name="yx"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 localSheetId="2" hidden="1">{#N/A,#N/A,FALSE,"Bestellformular"}</definedName>
    <definedName name="yy" localSheetId="3" hidden="1">{#N/A,#N/A,FALSE,"Bestellformular"}</definedName>
    <definedName name="yy" hidden="1">{#N/A,#N/A,FALSE,"Bestellformular"}</definedName>
    <definedName name="yysd" hidden="1">{#N/A,#N/A,FALSE,"Bestellformular"}</definedName>
    <definedName name="yyy"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y"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y"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yy" localSheetId="2" hidden="1">{#N/A,#N/A,FALSE,"Bestellformular"}</definedName>
    <definedName name="yyyy" localSheetId="3" hidden="1">{#N/A,#N/A,FALSE,"Bestellformular"}</definedName>
    <definedName name="yyyy" hidden="1">{#N/A,#N/A,FALSE,"Bestellformular"}</definedName>
    <definedName name="zä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b"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b"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e"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e"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hh" hidden="1">{#N/A,#N/A,FALSE,"Bestellformular"}</definedName>
    <definedName name="z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ii" hidden="1">{#N/A,#N/A,FALSE,"Bestellformular"}</definedName>
    <definedName name="zkk" hidden="1">{#N/A,#N/A,FALSE,"Bestellformular"}</definedName>
    <definedName name="zkkk" hidden="1">{#N/A,#N/A,FALSE,"Bestellformular"}</definedName>
    <definedName name="zll" hidden="1">{#N/A,#N/A,FALSE,"Bestellformular"}</definedName>
    <definedName name="zlllu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l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m"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m"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7z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öö" hidden="1">{#N/A,#N/A,FALSE,"Bestellformular"}</definedName>
    <definedName name="zoopoz" hidden="1">{#N/A,#N/A,FALSE,"Bestellformular"}</definedName>
    <definedName name="zopzozo" hidden="1">{#N/A,#N/A,FALSE,"Bestellformular"}</definedName>
    <definedName name="zoupp" hidden="1">{#N/A,#N/A,FALSE,"Bestellformular"}</definedName>
    <definedName name="zp" localSheetId="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p" localSheetId="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i" hidden="1">{#N/A,#N/A,FALSE,"Bestellformular"}</definedName>
    <definedName name="z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t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trt" hidden="1">{#N/A,#N/A,FALSE,"Bestellformular"}</definedName>
    <definedName name="ztzoo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 localSheetId="2" hidden="1">{#N/A,#N/A,FALSE,"Bestellformular"}</definedName>
    <definedName name="zu" localSheetId="3" hidden="1">{#N/A,#N/A,FALSE,"Bestellformular"}</definedName>
    <definedName name="zu" hidden="1">{#N/A,#N/A,FALSE,"Bestellformular"}</definedName>
    <definedName name="zuf" hidden="1">{#N/A,#N/A,FALSE,"Bestellformular"}</definedName>
    <definedName name="zui" hidden="1">{#N/A,#N/A,FALSE,"Bestellformular"}</definedName>
    <definedName name="zu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k" hidden="1">{#N/A,#N/A,FALSE,"Bestellformular"}</definedName>
    <definedName name="z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z" localSheetId="2" hidden="1">{#N/A,#N/A,FALSE,"Bestellformular"}</definedName>
    <definedName name="zz" localSheetId="3" hidden="1">{#N/A,#N/A,FALSE,"Bestellformular"}</definedName>
    <definedName name="zz" hidden="1">{#N/A,#N/A,FALSE,"Bestellformular"}</definedName>
    <definedName name="zzh" hidden="1">{#N/A,#N/A,FALSE,"Bestellformular"}</definedName>
    <definedName name="zzz" hidden="1">{#N/A,#N/A,FALSE,"Bestellformular"}</definedName>
    <definedName name="zzzi" hidden="1">{#N/A,#N/A,FALSE,"Bestellformular"}</definedName>
    <definedName name="zzzz" hidden="1">{#N/A,#N/A,FALSE,"Bestellformular"}</definedName>
    <definedName name="zz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10" i="32" l="1"/>
  <c r="G111" i="32"/>
  <c r="D110" i="32"/>
  <c r="D111" i="32"/>
  <c r="C110" i="32"/>
  <c r="C111" i="32"/>
  <c r="B110" i="32"/>
  <c r="B111" i="32"/>
  <c r="A110" i="32"/>
  <c r="A111" i="32"/>
  <c r="AD423" i="28" l="1"/>
  <c r="AD424" i="28" s="1"/>
  <c r="AD425" i="28" s="1"/>
  <c r="AD426" i="28" s="1"/>
  <c r="AD427" i="28" s="1"/>
  <c r="AD428" i="28" s="1"/>
  <c r="AD429" i="28" s="1"/>
  <c r="AD430" i="28" s="1"/>
  <c r="AD431" i="28" s="1"/>
  <c r="AD432" i="28" s="1"/>
  <c r="AD433" i="28" s="1"/>
  <c r="AD434" i="28" s="1"/>
  <c r="AD435" i="28" s="1"/>
  <c r="AD436" i="28" s="1"/>
  <c r="AD437" i="28" s="1"/>
  <c r="AD438" i="28" s="1"/>
  <c r="AD439" i="28" s="1"/>
  <c r="AD440" i="28" s="1"/>
  <c r="AD441" i="28" s="1"/>
  <c r="AD442" i="28" s="1"/>
  <c r="AD443" i="28" s="1"/>
  <c r="AD444" i="28" s="1"/>
  <c r="AD445" i="28" s="1"/>
  <c r="AD446" i="28" s="1"/>
  <c r="AD447" i="28" s="1"/>
  <c r="AD448" i="28" s="1"/>
  <c r="AD449" i="28" s="1"/>
  <c r="AD450" i="28" s="1"/>
  <c r="AD451" i="28" s="1"/>
  <c r="AD422" i="28"/>
  <c r="AD391" i="28"/>
  <c r="AD392" i="28" s="1"/>
  <c r="AD393" i="28" s="1"/>
  <c r="AD394" i="28" s="1"/>
  <c r="AD395" i="28" s="1"/>
  <c r="AD396" i="28" s="1"/>
  <c r="AD397" i="28" s="1"/>
  <c r="AD398" i="28" s="1"/>
  <c r="AD399" i="28" s="1"/>
  <c r="AD400" i="28" s="1"/>
  <c r="AD401" i="28" s="1"/>
  <c r="AD402" i="28" s="1"/>
  <c r="AD403" i="28" s="1"/>
  <c r="AD404" i="28" s="1"/>
  <c r="AD405" i="28" s="1"/>
  <c r="AD406" i="28" s="1"/>
  <c r="AD407" i="28" s="1"/>
  <c r="AD408" i="28" s="1"/>
  <c r="AD409" i="28" s="1"/>
  <c r="AD410" i="28" s="1"/>
  <c r="AD411" i="28" s="1"/>
  <c r="AD412" i="28" s="1"/>
  <c r="AD413" i="28" s="1"/>
  <c r="AD414" i="28" s="1"/>
  <c r="AD415" i="28" s="1"/>
  <c r="AD416" i="28" s="1"/>
  <c r="AD417" i="28" s="1"/>
  <c r="AD418" i="28" s="1"/>
  <c r="AD419" i="28" s="1"/>
  <c r="AD420" i="28" s="1"/>
  <c r="AD421" i="28" s="1"/>
  <c r="AD390" i="28"/>
  <c r="AD357" i="28"/>
  <c r="AD358" i="28" s="1"/>
  <c r="AD359" i="28" s="1"/>
  <c r="AD360" i="28" s="1"/>
  <c r="AD361" i="28" s="1"/>
  <c r="AD362" i="28" s="1"/>
  <c r="AD363" i="28" s="1"/>
  <c r="AD364" i="28" s="1"/>
  <c r="AD365" i="28" s="1"/>
  <c r="AD366" i="28" s="1"/>
  <c r="AD367" i="28" s="1"/>
  <c r="AD368" i="28" s="1"/>
  <c r="AD369" i="28" s="1"/>
  <c r="AD370" i="28" s="1"/>
  <c r="AD371" i="28" s="1"/>
  <c r="AD372" i="28" s="1"/>
  <c r="AD373" i="28" s="1"/>
  <c r="AD374" i="28" s="1"/>
  <c r="AD375" i="28" s="1"/>
  <c r="AD376" i="28" s="1"/>
  <c r="AD377" i="28" s="1"/>
  <c r="AD378" i="28" s="1"/>
  <c r="AD379" i="28" s="1"/>
  <c r="AD380" i="28" s="1"/>
  <c r="AD381" i="28" s="1"/>
  <c r="AD382" i="28" s="1"/>
  <c r="AD383" i="28" s="1"/>
  <c r="AD384" i="28" s="1"/>
  <c r="AD385" i="28" s="1"/>
  <c r="AD386" i="28" s="1"/>
  <c r="AD387" i="28" s="1"/>
  <c r="AD388" i="28" s="1"/>
  <c r="AD389" i="28" s="1"/>
  <c r="AD323" i="28"/>
  <c r="AD324" i="28" s="1"/>
  <c r="AD325" i="28" s="1"/>
  <c r="AD326" i="28" s="1"/>
  <c r="AD327" i="28" s="1"/>
  <c r="AD328" i="28" s="1"/>
  <c r="AD329" i="28" s="1"/>
  <c r="AD330" i="28" s="1"/>
  <c r="AD331" i="28" s="1"/>
  <c r="AD332" i="28" s="1"/>
  <c r="AD333" i="28" s="1"/>
  <c r="AD334" i="28" s="1"/>
  <c r="AD335" i="28" s="1"/>
  <c r="AD336" i="28" s="1"/>
  <c r="AD337" i="28" s="1"/>
  <c r="AD338" i="28" s="1"/>
  <c r="AD339" i="28" s="1"/>
  <c r="AD340" i="28" s="1"/>
  <c r="AD341" i="28" s="1"/>
  <c r="AD342" i="28" s="1"/>
  <c r="AD343" i="28" s="1"/>
  <c r="AD344" i="28" s="1"/>
  <c r="AD345" i="28" s="1"/>
  <c r="AD346" i="28" s="1"/>
  <c r="AD347" i="28" s="1"/>
  <c r="AD348" i="28" s="1"/>
  <c r="AD349" i="28" s="1"/>
  <c r="AD350" i="28" s="1"/>
  <c r="AD351" i="28" s="1"/>
  <c r="AD352" i="28" s="1"/>
  <c r="AD353" i="28" s="1"/>
  <c r="AD354" i="28" s="1"/>
  <c r="AD355" i="28" s="1"/>
  <c r="AD356" i="28" s="1"/>
  <c r="AD322" i="28"/>
  <c r="AD283" i="28"/>
  <c r="AD284" i="28" s="1"/>
  <c r="AD285" i="28" s="1"/>
  <c r="AD286" i="28" s="1"/>
  <c r="AD287" i="28" s="1"/>
  <c r="AD288" i="28" s="1"/>
  <c r="AD289" i="28" s="1"/>
  <c r="AD290" i="28" s="1"/>
  <c r="AD291" i="28" s="1"/>
  <c r="AD292" i="28" s="1"/>
  <c r="AD293" i="28" s="1"/>
  <c r="AD294" i="28" s="1"/>
  <c r="AD295" i="28" s="1"/>
  <c r="AD296" i="28" s="1"/>
  <c r="AD297" i="28" s="1"/>
  <c r="AD298" i="28" s="1"/>
  <c r="AD299" i="28" s="1"/>
  <c r="AD300" i="28" s="1"/>
  <c r="AD301" i="28" s="1"/>
  <c r="AD302" i="28" s="1"/>
  <c r="AD303" i="28" s="1"/>
  <c r="AD304" i="28" s="1"/>
  <c r="AD305" i="28" s="1"/>
  <c r="AD306" i="28" s="1"/>
  <c r="AD307" i="28" s="1"/>
  <c r="AD308" i="28" s="1"/>
  <c r="AD309" i="28" s="1"/>
  <c r="AD310" i="28" s="1"/>
  <c r="AD311" i="28" s="1"/>
  <c r="AD312" i="28" s="1"/>
  <c r="AD313" i="28" s="1"/>
  <c r="AD314" i="28" s="1"/>
  <c r="AD315" i="28" s="1"/>
  <c r="AD316" i="28" s="1"/>
  <c r="AD317" i="28" s="1"/>
  <c r="AD318" i="28" s="1"/>
  <c r="AD319" i="28" s="1"/>
  <c r="AD320" i="28" s="1"/>
  <c r="AD321" i="28" s="1"/>
  <c r="AD282" i="28"/>
  <c r="AD249" i="28"/>
  <c r="AD250" i="28" s="1"/>
  <c r="AD251" i="28" s="1"/>
  <c r="AD252" i="28" s="1"/>
  <c r="AD253" i="28" s="1"/>
  <c r="AD254" i="28" s="1"/>
  <c r="AD255" i="28" s="1"/>
  <c r="AD256" i="28" s="1"/>
  <c r="AD257" i="28" s="1"/>
  <c r="AD258" i="28" s="1"/>
  <c r="AD259" i="28" s="1"/>
  <c r="AD260" i="28" s="1"/>
  <c r="AD261" i="28" s="1"/>
  <c r="AD262" i="28" s="1"/>
  <c r="AD263" i="28" s="1"/>
  <c r="AD264" i="28" s="1"/>
  <c r="AD265" i="28" s="1"/>
  <c r="AD266" i="28" s="1"/>
  <c r="AD267" i="28" s="1"/>
  <c r="AD268" i="28" s="1"/>
  <c r="AD269" i="28" s="1"/>
  <c r="AD270" i="28" s="1"/>
  <c r="AD271" i="28" s="1"/>
  <c r="AD272" i="28" s="1"/>
  <c r="AD273" i="28" s="1"/>
  <c r="AD274" i="28" s="1"/>
  <c r="AD275" i="28" s="1"/>
  <c r="AD276" i="28" s="1"/>
  <c r="AD277" i="28" s="1"/>
  <c r="AD278" i="28" s="1"/>
  <c r="AD279" i="28" s="1"/>
  <c r="AD280" i="28" s="1"/>
  <c r="AD281" i="28" s="1"/>
  <c r="AD248" i="28"/>
  <c r="AD207" i="28"/>
  <c r="AD208" i="28" s="1"/>
  <c r="AD209" i="28" s="1"/>
  <c r="AD210" i="28" s="1"/>
  <c r="AD211" i="28" s="1"/>
  <c r="AD212" i="28" s="1"/>
  <c r="AD213" i="28" s="1"/>
  <c r="AD214" i="28" s="1"/>
  <c r="AD215" i="28" s="1"/>
  <c r="AD216" i="28" s="1"/>
  <c r="AD217" i="28" s="1"/>
  <c r="AD218" i="28" s="1"/>
  <c r="AD219" i="28" s="1"/>
  <c r="AD220" i="28" s="1"/>
  <c r="AD221" i="28" s="1"/>
  <c r="AD222" i="28" s="1"/>
  <c r="AD223" i="28" s="1"/>
  <c r="AD224" i="28" s="1"/>
  <c r="AD225" i="28" s="1"/>
  <c r="AD226" i="28" s="1"/>
  <c r="AD227" i="28" s="1"/>
  <c r="AD228" i="28" s="1"/>
  <c r="AD229" i="28" s="1"/>
  <c r="AD230" i="28" s="1"/>
  <c r="AD231" i="28" s="1"/>
  <c r="AD232" i="28" s="1"/>
  <c r="AD233" i="28" s="1"/>
  <c r="AD234" i="28" s="1"/>
  <c r="AD235" i="28" s="1"/>
  <c r="AD236" i="28" s="1"/>
  <c r="AD237" i="28" s="1"/>
  <c r="AD238" i="28" s="1"/>
  <c r="AD239" i="28" s="1"/>
  <c r="AD240" i="28" s="1"/>
  <c r="AD241" i="28" s="1"/>
  <c r="AD242" i="28" s="1"/>
  <c r="AD243" i="28" s="1"/>
  <c r="AD244" i="28" s="1"/>
  <c r="AD245" i="28" s="1"/>
  <c r="AD246" i="28" s="1"/>
  <c r="AD247" i="28" s="1"/>
  <c r="AD169" i="28"/>
  <c r="AD170" i="28" s="1"/>
  <c r="AD171" i="28" s="1"/>
  <c r="AD172" i="28" s="1"/>
  <c r="AD173" i="28" s="1"/>
  <c r="AD174" i="28" s="1"/>
  <c r="AD175" i="28" s="1"/>
  <c r="AD176" i="28" s="1"/>
  <c r="AD177" i="28" s="1"/>
  <c r="AD178" i="28" s="1"/>
  <c r="AD179" i="28" s="1"/>
  <c r="AD180" i="28" s="1"/>
  <c r="AD181" i="28" s="1"/>
  <c r="AD182" i="28" s="1"/>
  <c r="AD183" i="28" s="1"/>
  <c r="AD184" i="28" s="1"/>
  <c r="AD185" i="28" s="1"/>
  <c r="AD186" i="28" s="1"/>
  <c r="AD187" i="28" s="1"/>
  <c r="AD188" i="28" s="1"/>
  <c r="AD189" i="28" s="1"/>
  <c r="AD190" i="28" s="1"/>
  <c r="AD191" i="28" s="1"/>
  <c r="AD192" i="28" s="1"/>
  <c r="AD193" i="28" s="1"/>
  <c r="AD194" i="28" s="1"/>
  <c r="AD195" i="28" s="1"/>
  <c r="AD196" i="28" s="1"/>
  <c r="AD197" i="28" s="1"/>
  <c r="AD198" i="28" s="1"/>
  <c r="AD199" i="28" s="1"/>
  <c r="AD200" i="28" s="1"/>
  <c r="AD201" i="28" s="1"/>
  <c r="AD202" i="28" s="1"/>
  <c r="AD203" i="28" s="1"/>
  <c r="AD204" i="28" s="1"/>
  <c r="AD205" i="28" s="1"/>
  <c r="AD206" i="28" s="1"/>
  <c r="AD168" i="28"/>
  <c r="AD111" i="28"/>
  <c r="AD112" i="28" s="1"/>
  <c r="AD113" i="28" s="1"/>
  <c r="AD114" i="28" s="1"/>
  <c r="AD115" i="28" s="1"/>
  <c r="AD116" i="28" s="1"/>
  <c r="AD117" i="28" s="1"/>
  <c r="AD118" i="28" s="1"/>
  <c r="AD119" i="28" s="1"/>
  <c r="AD120" i="28" s="1"/>
  <c r="AD121" i="28" s="1"/>
  <c r="AD122" i="28" s="1"/>
  <c r="AD123" i="28" s="1"/>
  <c r="AD124" i="28" s="1"/>
  <c r="AD125" i="28" s="1"/>
  <c r="AD126" i="28" s="1"/>
  <c r="AD127" i="28" s="1"/>
  <c r="AD128" i="28" s="1"/>
  <c r="AD129" i="28" s="1"/>
  <c r="AD130" i="28" s="1"/>
  <c r="AD131" i="28" s="1"/>
  <c r="AD132" i="28" s="1"/>
  <c r="AD133" i="28" s="1"/>
  <c r="AD134" i="28" s="1"/>
  <c r="AD135" i="28" s="1"/>
  <c r="AD136" i="28" s="1"/>
  <c r="AD137" i="28" s="1"/>
  <c r="AD138" i="28" s="1"/>
  <c r="AD139" i="28" s="1"/>
  <c r="AD140" i="28" s="1"/>
  <c r="AD141" i="28" s="1"/>
  <c r="AD142" i="28" s="1"/>
  <c r="AD143" i="28" s="1"/>
  <c r="AD144" i="28" s="1"/>
  <c r="AD145" i="28" s="1"/>
  <c r="AD146" i="28" s="1"/>
  <c r="AD147" i="28" s="1"/>
  <c r="AD148" i="28" s="1"/>
  <c r="AD149" i="28" s="1"/>
  <c r="AD150" i="28" s="1"/>
  <c r="AD151" i="28" s="1"/>
  <c r="AD152" i="28" s="1"/>
  <c r="AD153" i="28" s="1"/>
  <c r="AD154" i="28" s="1"/>
  <c r="AD155" i="28" s="1"/>
  <c r="AD156" i="28" s="1"/>
  <c r="AD157" i="28" s="1"/>
  <c r="AD158" i="28" s="1"/>
  <c r="AD159" i="28" s="1"/>
  <c r="AD160" i="28" s="1"/>
  <c r="AD161" i="28" s="1"/>
  <c r="AD162" i="28" s="1"/>
  <c r="AD163" i="28" s="1"/>
  <c r="AD164" i="28" s="1"/>
  <c r="AD165" i="28" s="1"/>
  <c r="AD166" i="28" s="1"/>
  <c r="AD167" i="28" s="1"/>
  <c r="A86" i="28"/>
  <c r="A85" i="28"/>
  <c r="A84" i="28"/>
  <c r="A83" i="28"/>
  <c r="A82" i="28"/>
  <c r="AD71" i="28"/>
  <c r="AD72" i="28" s="1"/>
  <c r="AD73" i="28" s="1"/>
  <c r="AD74" i="28" s="1"/>
  <c r="AD75" i="28" s="1"/>
  <c r="AD76" i="28" s="1"/>
  <c r="AD77" i="28" s="1"/>
  <c r="AD78" i="28" s="1"/>
  <c r="AD79" i="28" s="1"/>
  <c r="AD80" i="28" s="1"/>
  <c r="AD81" i="28" s="1"/>
  <c r="AD82" i="28" s="1"/>
  <c r="AD83" i="28" s="1"/>
  <c r="AD84" i="28" s="1"/>
  <c r="AD85" i="28" s="1"/>
  <c r="AD86" i="28" s="1"/>
  <c r="AD87" i="28" s="1"/>
  <c r="AD88" i="28" s="1"/>
  <c r="AD89" i="28" s="1"/>
  <c r="AD90" i="28" s="1"/>
  <c r="AD91" i="28" s="1"/>
  <c r="AD92" i="28" s="1"/>
  <c r="AD93" i="28" s="1"/>
  <c r="AD94" i="28" s="1"/>
  <c r="AD95" i="28" s="1"/>
  <c r="AD96" i="28" s="1"/>
  <c r="AD97" i="28" s="1"/>
  <c r="AD98" i="28" s="1"/>
  <c r="AD99" i="28" s="1"/>
  <c r="AD100" i="28" s="1"/>
  <c r="AD101" i="28" s="1"/>
  <c r="AD102" i="28" s="1"/>
  <c r="AD103" i="28" s="1"/>
  <c r="AD104" i="28" s="1"/>
  <c r="AD105" i="28" s="1"/>
  <c r="AD106" i="28" s="1"/>
  <c r="AD107" i="28" s="1"/>
  <c r="AD108" i="28" s="1"/>
  <c r="AD109" i="28" s="1"/>
  <c r="AD110" i="28" s="1"/>
  <c r="E66" i="28"/>
  <c r="H61" i="28"/>
  <c r="H60" i="28"/>
  <c r="H59" i="28"/>
  <c r="A46" i="28"/>
  <c r="AD45" i="28"/>
  <c r="AD46" i="28" s="1"/>
  <c r="AD47" i="28" s="1"/>
  <c r="AD48" i="28" s="1"/>
  <c r="AD49" i="28" s="1"/>
  <c r="AD50" i="28" s="1"/>
  <c r="AD51" i="28" s="1"/>
  <c r="AD52" i="28" s="1"/>
  <c r="AD53" i="28" s="1"/>
  <c r="AD54" i="28" s="1"/>
  <c r="AD55" i="28" s="1"/>
  <c r="AD56" i="28" s="1"/>
  <c r="AD57" i="28" s="1"/>
  <c r="AD58" i="28" s="1"/>
  <c r="AD59" i="28" s="1"/>
  <c r="AD60" i="28" s="1"/>
  <c r="AD61" i="28" s="1"/>
  <c r="AD62" i="28" s="1"/>
  <c r="AD63" i="28" s="1"/>
  <c r="AD64" i="28" s="1"/>
  <c r="AD65" i="28" s="1"/>
  <c r="AD66" i="28" s="1"/>
  <c r="AD67" i="28" s="1"/>
  <c r="AD68" i="28" s="1"/>
  <c r="AD69" i="28" s="1"/>
  <c r="AD70" i="28" s="1"/>
  <c r="B43" i="28"/>
  <c r="A36" i="28"/>
  <c r="A35" i="28"/>
  <c r="A34" i="28"/>
  <c r="A33" i="28"/>
  <c r="A32" i="28"/>
  <c r="E21" i="28"/>
  <c r="F13" i="28"/>
  <c r="G12" i="28"/>
  <c r="J11" i="28" s="1"/>
  <c r="G11" i="28"/>
  <c r="K11" i="28" s="1"/>
  <c r="G10" i="28"/>
  <c r="J9" i="28" s="1"/>
  <c r="E8" i="28"/>
  <c r="E7" i="28"/>
  <c r="AD4" i="28"/>
  <c r="AD5" i="28" s="1"/>
  <c r="AD6" i="28" s="1"/>
  <c r="AD7" i="28" s="1"/>
  <c r="AD8" i="28" s="1"/>
  <c r="AD9" i="28" s="1"/>
  <c r="AD10" i="28" s="1"/>
  <c r="AD11" i="28" s="1"/>
  <c r="AD12" i="28" s="1"/>
  <c r="AD13" i="28" s="1"/>
  <c r="AD14" i="28" s="1"/>
  <c r="AD15" i="28" s="1"/>
  <c r="AD16" i="28" s="1"/>
  <c r="AD17" i="28" s="1"/>
  <c r="AD18" i="28" s="1"/>
  <c r="AD19" i="28" s="1"/>
  <c r="AD20" i="28" s="1"/>
  <c r="AD21" i="28" s="1"/>
  <c r="AD22" i="28" s="1"/>
  <c r="AD23" i="28" s="1"/>
  <c r="AD24" i="28" s="1"/>
  <c r="AD25" i="28" s="1"/>
  <c r="AD26" i="28" s="1"/>
  <c r="AD27" i="28" s="1"/>
  <c r="AD28" i="28" s="1"/>
  <c r="AD29" i="28" s="1"/>
  <c r="AD30" i="28" s="1"/>
  <c r="AD31" i="28" s="1"/>
  <c r="AD32" i="28" s="1"/>
  <c r="AD33" i="28" s="1"/>
  <c r="AD34" i="28" s="1"/>
  <c r="AD35" i="28" s="1"/>
  <c r="AD36" i="28" s="1"/>
  <c r="AD37" i="28" s="1"/>
  <c r="AD38" i="28" s="1"/>
  <c r="AD39" i="28" s="1"/>
  <c r="AD40" i="28" s="1"/>
  <c r="AD41" i="28" s="1"/>
  <c r="AD42" i="28" s="1"/>
  <c r="AD43" i="28" s="1"/>
  <c r="AD44" i="28" s="1"/>
  <c r="G4" i="28"/>
  <c r="Z2" i="28"/>
  <c r="X62" i="28" s="1"/>
  <c r="B30" i="28" l="1"/>
  <c r="C30" i="28" s="1"/>
  <c r="H10" i="28"/>
  <c r="K10" i="28"/>
  <c r="G13" i="28" s="1"/>
  <c r="H13" i="28" s="1"/>
  <c r="X66" i="28"/>
  <c r="X34" i="28"/>
  <c r="X48" i="28"/>
  <c r="X70" i="28"/>
  <c r="X74" i="28"/>
  <c r="X37" i="28"/>
  <c r="X56" i="28"/>
  <c r="X41" i="28"/>
  <c r="X52" i="28"/>
  <c r="X17" i="28"/>
  <c r="J10" i="28"/>
  <c r="F16" i="28" s="1"/>
  <c r="G16" i="28" s="1"/>
  <c r="H16" i="28" s="1"/>
  <c r="X21" i="28"/>
  <c r="X29" i="28"/>
  <c r="X63" i="28"/>
  <c r="X25" i="28"/>
  <c r="X45" i="28"/>
  <c r="H12" i="28"/>
  <c r="X18" i="28"/>
  <c r="X32" i="28"/>
  <c r="X38" i="28"/>
  <c r="X42" i="28"/>
  <c r="X49" i="28"/>
  <c r="X53" i="28"/>
  <c r="X57" i="28"/>
  <c r="X60" i="28"/>
  <c r="X67" i="28"/>
  <c r="X71" i="28"/>
  <c r="X75" i="28"/>
  <c r="X22" i="28"/>
  <c r="X26" i="28"/>
  <c r="X35" i="28"/>
  <c r="X64" i="28"/>
  <c r="X19" i="28"/>
  <c r="X39" i="28"/>
  <c r="X46" i="28"/>
  <c r="X50" i="28"/>
  <c r="X54" i="28"/>
  <c r="X58" i="28"/>
  <c r="X68" i="28"/>
  <c r="X72" i="28"/>
  <c r="H11" i="28"/>
  <c r="X23" i="28"/>
  <c r="X27" i="28"/>
  <c r="X30" i="28"/>
  <c r="X33" i="28"/>
  <c r="X43" i="28"/>
  <c r="X61" i="28"/>
  <c r="X65" i="28"/>
  <c r="K12" i="28"/>
  <c r="X16" i="28"/>
  <c r="X36" i="28"/>
  <c r="X47" i="28"/>
  <c r="X51" i="28"/>
  <c r="X55" i="28"/>
  <c r="X69" i="28"/>
  <c r="X73" i="28"/>
  <c r="X20" i="28"/>
  <c r="X40" i="28"/>
  <c r="X24" i="28"/>
  <c r="X28" i="28"/>
  <c r="X31" i="28"/>
  <c r="X44" i="28"/>
  <c r="X59" i="28"/>
  <c r="DP71" i="7"/>
  <c r="DI87" i="7"/>
  <c r="DP83" i="7"/>
  <c r="DI105" i="7"/>
  <c r="DP95" i="7"/>
  <c r="DK13" i="7"/>
  <c r="DP107" i="7"/>
  <c r="DK53" i="7"/>
  <c r="DO65" i="7"/>
  <c r="DK89" i="7"/>
  <c r="DS20" i="7"/>
  <c r="DL109" i="7"/>
  <c r="DF53" i="7"/>
  <c r="CY77" i="7"/>
  <c r="DE56" i="7"/>
  <c r="CY81" i="7"/>
  <c r="DO54" i="7"/>
  <c r="DJ59" i="7"/>
  <c r="DO66" i="7"/>
  <c r="DJ77" i="7"/>
  <c r="DO78" i="7"/>
  <c r="DL13" i="7"/>
  <c r="DO90" i="7"/>
  <c r="DL31" i="7"/>
  <c r="DO102" i="7"/>
  <c r="DL87" i="7"/>
  <c r="DO37" i="7"/>
  <c r="DR18" i="7"/>
  <c r="DG91" i="7"/>
  <c r="DN20" i="7"/>
  <c r="DF110" i="7"/>
  <c r="DN44" i="7"/>
  <c r="DP34" i="7"/>
  <c r="DN56" i="7"/>
  <c r="DP46" i="7"/>
  <c r="DN68" i="7"/>
  <c r="DP58" i="7"/>
  <c r="DN80" i="7"/>
  <c r="DP70" i="7"/>
  <c r="DN92" i="7"/>
  <c r="DP82" i="7"/>
  <c r="DR106" i="7"/>
  <c r="DN97" i="7"/>
  <c r="DO55" i="7"/>
  <c r="CY48" i="7"/>
  <c r="DQ56" i="7"/>
  <c r="DA49" i="7"/>
  <c r="DQ25" i="7"/>
  <c r="DP11" i="7"/>
  <c r="DQ37" i="7"/>
  <c r="DI22" i="7"/>
  <c r="DQ49" i="7"/>
  <c r="DI40" i="7"/>
  <c r="DQ61" i="7"/>
  <c r="DI58" i="7"/>
  <c r="DQ73" i="7"/>
  <c r="DI76" i="7"/>
  <c r="DO88" i="7"/>
  <c r="DJ12" i="7"/>
  <c r="DP65" i="7"/>
  <c r="DR55" i="7"/>
  <c r="DP77" i="7"/>
  <c r="DR67" i="7"/>
  <c r="DP89" i="7"/>
  <c r="DR79" i="7"/>
  <c r="DP101" i="7"/>
  <c r="DR91" i="7"/>
  <c r="DS15" i="7"/>
  <c r="DR103" i="7"/>
  <c r="DQ13" i="7"/>
  <c r="DS43" i="7"/>
  <c r="DS46" i="7"/>
  <c r="DI36" i="7"/>
  <c r="DS58" i="7"/>
  <c r="DI54" i="7"/>
  <c r="DS70" i="7"/>
  <c r="DI72" i="7"/>
  <c r="DS82" i="7"/>
  <c r="DI90" i="7"/>
  <c r="DS94" i="7"/>
  <c r="DJ22" i="7"/>
  <c r="DQ109" i="7"/>
  <c r="DJ44" i="7"/>
  <c r="DR86" i="7"/>
  <c r="DN77" i="7"/>
  <c r="DR98" i="7"/>
  <c r="DN89" i="7"/>
  <c r="DR110" i="7"/>
  <c r="DN101" i="7"/>
  <c r="DQ86" i="7"/>
  <c r="DO13" i="7"/>
  <c r="DO20" i="7"/>
  <c r="DQ94" i="7"/>
  <c r="DS34" i="7"/>
  <c r="DI18" i="7"/>
  <c r="DN110" i="7"/>
  <c r="DC90" i="7"/>
  <c r="DO68" i="7"/>
  <c r="DI68" i="7"/>
  <c r="DO80" i="7"/>
  <c r="DI86" i="7"/>
  <c r="DO92" i="7"/>
  <c r="DJ18" i="7"/>
  <c r="DO104" i="7"/>
  <c r="DJ36" i="7"/>
  <c r="DQ42" i="7"/>
  <c r="DJ54" i="7"/>
  <c r="DN15" i="7"/>
  <c r="DJ76" i="7"/>
  <c r="DK28" i="7"/>
  <c r="DD62" i="7"/>
  <c r="DK32" i="7"/>
  <c r="CZ64" i="7"/>
  <c r="DA69" i="7"/>
  <c r="DB53" i="7"/>
  <c r="DG75" i="7"/>
  <c r="DA78" i="7"/>
  <c r="DF31" i="7"/>
  <c r="DC12" i="7"/>
  <c r="DF55" i="7"/>
  <c r="DC24" i="7"/>
  <c r="DG35" i="7"/>
  <c r="CX66" i="7"/>
  <c r="CY82" i="7"/>
  <c r="DD111" i="7"/>
  <c r="DA112" i="7"/>
  <c r="DD58" i="7"/>
  <c r="DQ43" i="7"/>
  <c r="DJ43" i="7"/>
  <c r="DQ55" i="7"/>
  <c r="DJ61" i="7"/>
  <c r="DQ67" i="7"/>
  <c r="DJ79" i="7"/>
  <c r="DQ79" i="7"/>
  <c r="DL15" i="7"/>
  <c r="DQ91" i="7"/>
  <c r="DL33" i="7"/>
  <c r="DO106" i="7"/>
  <c r="DI104" i="7"/>
  <c r="DE107" i="7"/>
  <c r="DD84" i="7"/>
  <c r="DG109" i="7"/>
  <c r="DP33" i="7"/>
  <c r="DR23" i="7"/>
  <c r="DP45" i="7"/>
  <c r="DR35" i="7"/>
  <c r="DP57" i="7"/>
  <c r="DR47" i="7"/>
  <c r="DP69" i="7"/>
  <c r="DR59" i="7"/>
  <c r="DP81" i="7"/>
  <c r="DR71" i="7"/>
  <c r="DN96" i="7"/>
  <c r="DP86" i="7"/>
  <c r="DQ12" i="7"/>
  <c r="DA37" i="7"/>
  <c r="DS13" i="7"/>
  <c r="DC38" i="7"/>
  <c r="DS14" i="7"/>
  <c r="DO53" i="7"/>
  <c r="DS26" i="7"/>
  <c r="DQ11" i="7"/>
  <c r="DS38" i="7"/>
  <c r="DI24" i="7"/>
  <c r="DS50" i="7"/>
  <c r="DI42" i="7"/>
  <c r="DS62" i="7"/>
  <c r="DI60" i="7"/>
  <c r="DQ77" i="7"/>
  <c r="DI82" i="7"/>
  <c r="DR51" i="7"/>
  <c r="DC105" i="7"/>
  <c r="DN53" i="7"/>
  <c r="DC109" i="7"/>
  <c r="DS110" i="7"/>
  <c r="DJ46" i="7"/>
  <c r="DO85" i="7"/>
  <c r="DJ64" i="7"/>
  <c r="DN19" i="7"/>
  <c r="DJ82" i="7"/>
  <c r="DN31" i="7"/>
  <c r="DJ100" i="7"/>
  <c r="DN43" i="7"/>
  <c r="DK24" i="7"/>
  <c r="DR57" i="7"/>
  <c r="DK60" i="7"/>
  <c r="DO36" i="7"/>
  <c r="DI20" i="7"/>
  <c r="DO48" i="7"/>
  <c r="DI38" i="7"/>
  <c r="DO60" i="7"/>
  <c r="DI56" i="7"/>
  <c r="DO72" i="7"/>
  <c r="DI74" i="7"/>
  <c r="DO84" i="7"/>
  <c r="DI92" i="7"/>
  <c r="DS98" i="7"/>
  <c r="DJ28" i="7"/>
  <c r="DP16" i="7"/>
  <c r="DJ78" i="7"/>
  <c r="DP28" i="7"/>
  <c r="DJ96" i="7"/>
  <c r="DP40" i="7"/>
  <c r="DK14" i="7"/>
  <c r="DP52" i="7"/>
  <c r="DK48" i="7"/>
  <c r="DP64" i="7"/>
  <c r="DK78" i="7"/>
  <c r="DN79" i="7"/>
  <c r="DK101" i="7"/>
  <c r="DQ57" i="7"/>
  <c r="DI52" i="7"/>
  <c r="DQ69" i="7"/>
  <c r="DI70" i="7"/>
  <c r="DQ81" i="7"/>
  <c r="DI88" i="7"/>
  <c r="DQ93" i="7"/>
  <c r="DJ20" i="7"/>
  <c r="DQ105" i="7"/>
  <c r="DJ38" i="7"/>
  <c r="DQ70" i="7"/>
  <c r="DJ60" i="7"/>
  <c r="DJ56" i="7"/>
  <c r="CZ52" i="7"/>
  <c r="DR37" i="7"/>
  <c r="DJ110" i="7"/>
  <c r="DR49" i="7"/>
  <c r="DK40" i="7"/>
  <c r="DR61" i="7"/>
  <c r="DK70" i="7"/>
  <c r="DR73" i="7"/>
  <c r="DK102" i="7"/>
  <c r="DR85" i="7"/>
  <c r="DR22" i="7"/>
  <c r="DN13" i="7"/>
  <c r="DR34" i="7"/>
  <c r="DN25" i="7"/>
  <c r="DR46" i="7"/>
  <c r="DN37" i="7"/>
  <c r="DR58" i="7"/>
  <c r="DN49" i="7"/>
  <c r="DR70" i="7"/>
  <c r="DN61" i="7"/>
  <c r="DP85" i="7"/>
  <c r="DR75" i="7"/>
  <c r="DN87" i="7"/>
  <c r="DC26" i="7"/>
  <c r="DP88" i="7"/>
  <c r="CY28" i="7"/>
  <c r="DS59" i="7"/>
  <c r="DN109" i="7"/>
  <c r="DO16" i="7"/>
  <c r="DQ62" i="7"/>
  <c r="DO28" i="7"/>
  <c r="DR11" i="7"/>
  <c r="DO40" i="7"/>
  <c r="DI26" i="7"/>
  <c r="DO52" i="7"/>
  <c r="DI44" i="7"/>
  <c r="DS66" i="7"/>
  <c r="DI66" i="7"/>
  <c r="DO93" i="7"/>
  <c r="DA72" i="7"/>
  <c r="DQ102" i="7"/>
  <c r="DA76" i="7"/>
  <c r="DO100" i="7"/>
  <c r="DJ30" i="7"/>
  <c r="DO112" i="7"/>
  <c r="DJ48" i="7"/>
  <c r="DS91" i="7"/>
  <c r="DJ66" i="7"/>
  <c r="DP20" i="7"/>
  <c r="DJ84" i="7"/>
  <c r="DP32" i="7"/>
  <c r="DJ102" i="7"/>
  <c r="DN47" i="7"/>
  <c r="DK34" i="7"/>
  <c r="DL66" i="7"/>
  <c r="DD94" i="7"/>
  <c r="DL68" i="7"/>
  <c r="CZ96" i="7"/>
  <c r="DP80" i="7"/>
  <c r="DK109" i="7"/>
  <c r="DP92" i="7"/>
  <c r="DI110" i="7"/>
  <c r="DP104" i="7"/>
  <c r="DK46" i="7"/>
  <c r="DO25" i="7"/>
  <c r="DK90" i="7"/>
  <c r="DQ106" i="7"/>
  <c r="DL61" i="7"/>
  <c r="DS25" i="7"/>
  <c r="DL22" i="7"/>
  <c r="DS79" i="7"/>
  <c r="DJ62" i="7"/>
  <c r="DR17" i="7"/>
  <c r="DJ80" i="7"/>
  <c r="DR29" i="7"/>
  <c r="DJ98" i="7"/>
  <c r="DR41" i="7"/>
  <c r="DK20" i="7"/>
  <c r="DR53" i="7"/>
  <c r="DK50" i="7"/>
  <c r="DP68" i="7"/>
  <c r="DK88" i="7"/>
  <c r="DR101" i="7"/>
  <c r="DK36" i="7"/>
  <c r="DS19" i="7"/>
  <c r="DK82" i="7"/>
  <c r="DS87" i="7"/>
  <c r="DL43" i="7"/>
  <c r="DQ20" i="7"/>
  <c r="DL14" i="7"/>
  <c r="DQ32" i="7"/>
  <c r="DL32" i="7"/>
  <c r="DO47" i="7"/>
  <c r="DL54" i="7"/>
  <c r="DN27" i="7"/>
  <c r="DJ94" i="7"/>
  <c r="DN39" i="7"/>
  <c r="DJ112" i="7"/>
  <c r="DN51" i="7"/>
  <c r="DK44" i="7"/>
  <c r="DN63" i="7"/>
  <c r="DK74" i="7"/>
  <c r="DN75" i="7"/>
  <c r="DK106" i="7"/>
  <c r="DR89" i="7"/>
  <c r="DL105" i="7"/>
  <c r="DK61" i="7"/>
  <c r="CY87" i="7"/>
  <c r="DS63" i="7"/>
  <c r="DK99" i="7"/>
  <c r="DS17" i="7"/>
  <c r="DI100" i="7"/>
  <c r="DS29" i="7"/>
  <c r="DL28" i="7"/>
  <c r="DS41" i="7"/>
  <c r="DL46" i="7"/>
  <c r="DN108" i="7"/>
  <c r="DP98" i="7"/>
  <c r="DO69" i="7"/>
  <c r="DP110" i="7"/>
  <c r="DQ17" i="7"/>
  <c r="DO73" i="7"/>
  <c r="DQ29" i="7"/>
  <c r="DS11" i="7"/>
  <c r="DQ41" i="7"/>
  <c r="DI28" i="7"/>
  <c r="DO56" i="7"/>
  <c r="DI50" i="7"/>
  <c r="DO82" i="7"/>
  <c r="DA40" i="7"/>
  <c r="DQ83" i="7"/>
  <c r="DA44" i="7"/>
  <c r="DQ89" i="7"/>
  <c r="DJ14" i="7"/>
  <c r="DQ101" i="7"/>
  <c r="DJ32" i="7"/>
  <c r="DQ14" i="7"/>
  <c r="DJ50" i="7"/>
  <c r="DO101" i="7"/>
  <c r="DJ68" i="7"/>
  <c r="DR21" i="7"/>
  <c r="DJ86" i="7"/>
  <c r="DP36" i="7"/>
  <c r="DJ108" i="7"/>
  <c r="DL71" i="7"/>
  <c r="CZ84" i="7"/>
  <c r="DL81" i="7"/>
  <c r="DB85" i="7"/>
  <c r="DR69" i="7"/>
  <c r="DK92" i="7"/>
  <c r="DR81" i="7"/>
  <c r="DL41" i="7"/>
  <c r="DR93" i="7"/>
  <c r="DK12" i="7"/>
  <c r="DR105" i="7"/>
  <c r="DK52" i="7"/>
  <c r="DO33" i="7"/>
  <c r="DK94" i="7"/>
  <c r="DO15" i="7"/>
  <c r="DL91" i="7"/>
  <c r="DG38" i="7"/>
  <c r="DB36" i="7"/>
  <c r="DF41" i="7"/>
  <c r="DD37" i="7"/>
  <c r="DQ48" i="7"/>
  <c r="DL56" i="7"/>
  <c r="DQ60" i="7"/>
  <c r="DL74" i="7"/>
  <c r="DQ72" i="7"/>
  <c r="DL92" i="7"/>
  <c r="DQ84" i="7"/>
  <c r="DL110" i="7"/>
  <c r="DQ96" i="7"/>
  <c r="DK19" i="7"/>
  <c r="DO111" i="7"/>
  <c r="DK59" i="7"/>
  <c r="DN91" i="7"/>
  <c r="DI96" i="7"/>
  <c r="DN103" i="7"/>
  <c r="DK42" i="7"/>
  <c r="DQ22" i="7"/>
  <c r="DK86" i="7"/>
  <c r="DO97" i="7"/>
  <c r="DL51" i="7"/>
  <c r="DS21" i="7"/>
  <c r="DL16" i="7"/>
  <c r="DQ36" i="7"/>
  <c r="DL38" i="7"/>
  <c r="DS69" i="7"/>
  <c r="DL88" i="7"/>
  <c r="DS81" i="7"/>
  <c r="DL106" i="7"/>
  <c r="DS93" i="7"/>
  <c r="DJ111" i="7"/>
  <c r="DS105" i="7"/>
  <c r="DK45" i="7"/>
  <c r="DO49" i="7"/>
  <c r="DK79" i="7"/>
  <c r="DR16" i="7"/>
  <c r="DL93" i="7"/>
  <c r="DP112" i="7"/>
  <c r="DK76" i="7"/>
  <c r="DQ74" i="7"/>
  <c r="DK107" i="7"/>
  <c r="DO19" i="7"/>
  <c r="DL12" i="7"/>
  <c r="DO31" i="7"/>
  <c r="DL30" i="7"/>
  <c r="DO43" i="7"/>
  <c r="DL48" i="7"/>
  <c r="DS57" i="7"/>
  <c r="DL70" i="7"/>
  <c r="DG83" i="7"/>
  <c r="CZ79" i="7"/>
  <c r="DS78" i="7"/>
  <c r="DI84" i="7"/>
  <c r="DS90" i="7"/>
  <c r="DJ16" i="7"/>
  <c r="DS102" i="7"/>
  <c r="DJ34" i="7"/>
  <c r="DQ30" i="7"/>
  <c r="DJ52" i="7"/>
  <c r="DQ110" i="7"/>
  <c r="DJ70" i="7"/>
  <c r="DR25" i="7"/>
  <c r="DJ92" i="7"/>
  <c r="DL85" i="7"/>
  <c r="DB73" i="7"/>
  <c r="DL95" i="7"/>
  <c r="DD74" i="7"/>
  <c r="DN59" i="7"/>
  <c r="DK64" i="7"/>
  <c r="DN71" i="7"/>
  <c r="DK96" i="7"/>
  <c r="DN83" i="7"/>
  <c r="DL55" i="7"/>
  <c r="DN95" i="7"/>
  <c r="DK16" i="7"/>
  <c r="DN107" i="7"/>
  <c r="DK56" i="7"/>
  <c r="DS55" i="7"/>
  <c r="DK108" i="7"/>
  <c r="DF17" i="7"/>
  <c r="DD25" i="7"/>
  <c r="DE20" i="7"/>
  <c r="CZ27" i="7"/>
  <c r="DS37" i="7"/>
  <c r="DL40" i="7"/>
  <c r="DS49" i="7"/>
  <c r="DL58" i="7"/>
  <c r="DS61" i="7"/>
  <c r="DL76" i="7"/>
  <c r="DS73" i="7"/>
  <c r="DL94" i="7"/>
  <c r="DS85" i="7"/>
  <c r="DL112" i="7"/>
  <c r="DQ100" i="7"/>
  <c r="DK31" i="7"/>
  <c r="DF92" i="7"/>
  <c r="DC39" i="7"/>
  <c r="DE95" i="7"/>
  <c r="DC43" i="7"/>
  <c r="DN18" i="7"/>
  <c r="DL101" i="7"/>
  <c r="DN30" i="7"/>
  <c r="DI25" i="7"/>
  <c r="DN42" i="7"/>
  <c r="DI43" i="7"/>
  <c r="DN54" i="7"/>
  <c r="DI61" i="7"/>
  <c r="DN66" i="7"/>
  <c r="DI79" i="7"/>
  <c r="DR80" i="7"/>
  <c r="DI101" i="7"/>
  <c r="DO59" i="7"/>
  <c r="DL72" i="7"/>
  <c r="DO71" i="7"/>
  <c r="DL90" i="7"/>
  <c r="DO83" i="7"/>
  <c r="DL108" i="7"/>
  <c r="DO95" i="7"/>
  <c r="DK15" i="7"/>
  <c r="DO107" i="7"/>
  <c r="DK49" i="7"/>
  <c r="DS71" i="7"/>
  <c r="DK91" i="7"/>
  <c r="DP39" i="7"/>
  <c r="DI39" i="7"/>
  <c r="DP51" i="7"/>
  <c r="DI57" i="7"/>
  <c r="DP63" i="7"/>
  <c r="DI75" i="7"/>
  <c r="DP75" i="7"/>
  <c r="DI93" i="7"/>
  <c r="DP87" i="7"/>
  <c r="DI111" i="7"/>
  <c r="DN102" i="7"/>
  <c r="DK33" i="7"/>
  <c r="DQ80" i="7"/>
  <c r="DL104" i="7"/>
  <c r="DQ92" i="7"/>
  <c r="DJ107" i="7"/>
  <c r="DQ104" i="7"/>
  <c r="DK41" i="7"/>
  <c r="DQ38" i="7"/>
  <c r="DK75" i="7"/>
  <c r="DR12" i="7"/>
  <c r="DL63" i="7"/>
  <c r="DP27" i="7"/>
  <c r="DI21" i="7"/>
  <c r="DE66" i="7"/>
  <c r="CY30" i="7"/>
  <c r="DR60" i="7"/>
  <c r="DI71" i="7"/>
  <c r="DR72" i="7"/>
  <c r="DI89" i="7"/>
  <c r="DR84" i="7"/>
  <c r="DI107" i="7"/>
  <c r="DR96" i="7"/>
  <c r="DK17" i="7"/>
  <c r="DR108" i="7"/>
  <c r="DK57" i="7"/>
  <c r="DQ98" i="7"/>
  <c r="DK103" i="7"/>
  <c r="DE32" i="7"/>
  <c r="CY45" i="7"/>
  <c r="DG34" i="7"/>
  <c r="CY49" i="7"/>
  <c r="DJ58" i="7"/>
  <c r="DQ108" i="7"/>
  <c r="DA61" i="7"/>
  <c r="DR36" i="7"/>
  <c r="DA73" i="7"/>
  <c r="DR88" i="7"/>
  <c r="DA85" i="7"/>
  <c r="DQ19" i="7"/>
  <c r="DD28" i="7"/>
  <c r="DL52" i="7"/>
  <c r="CX112" i="7"/>
  <c r="CZ112" i="7"/>
  <c r="CZ37" i="7"/>
  <c r="DP48" i="7"/>
  <c r="DK38" i="7"/>
  <c r="DP60" i="7"/>
  <c r="DK68" i="7"/>
  <c r="DP72" i="7"/>
  <c r="DK98" i="7"/>
  <c r="DP84" i="7"/>
  <c r="DL65" i="7"/>
  <c r="DP96" i="7"/>
  <c r="DK18" i="7"/>
  <c r="DN111" i="7"/>
  <c r="DK72" i="7"/>
  <c r="DL19" i="7"/>
  <c r="CZ15" i="7"/>
  <c r="DL21" i="7"/>
  <c r="DB16" i="7"/>
  <c r="DO27" i="7"/>
  <c r="DL24" i="7"/>
  <c r="DO39" i="7"/>
  <c r="DL42" i="7"/>
  <c r="DO51" i="7"/>
  <c r="DL60" i="7"/>
  <c r="DO63" i="7"/>
  <c r="DL78" i="7"/>
  <c r="DO75" i="7"/>
  <c r="DL96" i="7"/>
  <c r="DS89" i="7"/>
  <c r="DJ101" i="7"/>
  <c r="DE71" i="7"/>
  <c r="CZ111" i="7"/>
  <c r="DG73" i="7"/>
  <c r="DB112" i="7"/>
  <c r="DO81" i="7"/>
  <c r="DK97" i="7"/>
  <c r="DP19" i="7"/>
  <c r="DL111" i="7"/>
  <c r="DP31" i="7"/>
  <c r="DI27" i="7"/>
  <c r="DP43" i="7"/>
  <c r="DI45" i="7"/>
  <c r="DP55" i="7"/>
  <c r="DI63" i="7"/>
  <c r="DN70" i="7"/>
  <c r="DI85" i="7"/>
  <c r="DE37" i="7"/>
  <c r="DC72" i="7"/>
  <c r="DG39" i="7"/>
  <c r="CY74" i="7"/>
  <c r="DP103" i="7"/>
  <c r="DK39" i="7"/>
  <c r="DQ34" i="7"/>
  <c r="DK77" i="7"/>
  <c r="DO14" i="7"/>
  <c r="DL59" i="7"/>
  <c r="DO26" i="7"/>
  <c r="DJ17" i="7"/>
  <c r="DO38" i="7"/>
  <c r="DJ35" i="7"/>
  <c r="DS52" i="7"/>
  <c r="DJ57" i="7"/>
  <c r="DR28" i="7"/>
  <c r="DI23" i="7"/>
  <c r="DR40" i="7"/>
  <c r="DI41" i="7"/>
  <c r="DR52" i="7"/>
  <c r="DI59" i="7"/>
  <c r="DR64" i="7"/>
  <c r="DI77" i="7"/>
  <c r="DR76" i="7"/>
  <c r="DI95" i="7"/>
  <c r="DP91" i="7"/>
  <c r="DJ99" i="7"/>
  <c r="DS107" i="7"/>
  <c r="DK111" i="7"/>
  <c r="DQ23" i="7"/>
  <c r="DJ13" i="7"/>
  <c r="DQ35" i="7"/>
  <c r="DQ16" i="7"/>
  <c r="DL103" i="7"/>
  <c r="DQ28" i="7"/>
  <c r="DL26" i="7"/>
  <c r="DQ40" i="7"/>
  <c r="DL44" i="7"/>
  <c r="DQ52" i="7"/>
  <c r="DL62" i="7"/>
  <c r="DQ64" i="7"/>
  <c r="DL80" i="7"/>
  <c r="DO79" i="7"/>
  <c r="DL102" i="7"/>
  <c r="DG49" i="7"/>
  <c r="DB100" i="7"/>
  <c r="DF52" i="7"/>
  <c r="DD101" i="7"/>
  <c r="DQ112" i="7"/>
  <c r="DK63" i="7"/>
  <c r="DQ90" i="7"/>
  <c r="DK105" i="7"/>
  <c r="DR20" i="7"/>
  <c r="DI108" i="7"/>
  <c r="DR32" i="7"/>
  <c r="DI29" i="7"/>
  <c r="DR44" i="7"/>
  <c r="DI47" i="7"/>
  <c r="DP59" i="7"/>
  <c r="DI69" i="7"/>
  <c r="DG15" i="7"/>
  <c r="CY62" i="7"/>
  <c r="DF18" i="7"/>
  <c r="DA63" i="7"/>
  <c r="DR92" i="7"/>
  <c r="DJ105" i="7"/>
  <c r="DR104" i="7"/>
  <c r="DK43" i="7"/>
  <c r="DO45" i="7"/>
  <c r="DK81" i="7"/>
  <c r="DQ15" i="7"/>
  <c r="DL69" i="7"/>
  <c r="DQ27" i="7"/>
  <c r="DJ19" i="7"/>
  <c r="DO42" i="7"/>
  <c r="DJ41" i="7"/>
  <c r="DE96" i="7"/>
  <c r="DD20" i="7"/>
  <c r="DG98" i="7"/>
  <c r="CZ22" i="7"/>
  <c r="DQ75" i="7"/>
  <c r="DI98" i="7"/>
  <c r="DQ87" i="7"/>
  <c r="DL27" i="7"/>
  <c r="DQ99" i="7"/>
  <c r="DL67" i="7"/>
  <c r="DQ111" i="7"/>
  <c r="DP17" i="7"/>
  <c r="DS83" i="7"/>
  <c r="DN32" i="7"/>
  <c r="DP22" i="7"/>
  <c r="DN104" i="7"/>
  <c r="DO21" i="7"/>
  <c r="DK73" i="7"/>
  <c r="DS12" i="7"/>
  <c r="DL45" i="7"/>
  <c r="DS24" i="7"/>
  <c r="DJ15" i="7"/>
  <c r="DS36" i="7"/>
  <c r="DJ33" i="7"/>
  <c r="DS48" i="7"/>
  <c r="DJ51" i="7"/>
  <c r="DQ63" i="7"/>
  <c r="DJ73" i="7"/>
  <c r="DS96" i="7"/>
  <c r="DL49" i="7"/>
  <c r="DS108" i="7"/>
  <c r="DR14" i="7"/>
  <c r="DS67" i="7"/>
  <c r="DR26" i="7"/>
  <c r="DN17" i="7"/>
  <c r="DR38" i="7"/>
  <c r="DN29" i="7"/>
  <c r="DP53" i="7"/>
  <c r="DR43" i="7"/>
  <c r="DS74" i="7"/>
  <c r="DO22" i="7"/>
  <c r="DI106" i="7"/>
  <c r="DO34" i="7"/>
  <c r="DJ29" i="7"/>
  <c r="DO46" i="7"/>
  <c r="DJ47" i="7"/>
  <c r="DO58" i="7"/>
  <c r="DJ65" i="7"/>
  <c r="DO70" i="7"/>
  <c r="DJ83" i="7"/>
  <c r="DS84" i="7"/>
  <c r="DL23" i="7"/>
  <c r="DF64" i="7"/>
  <c r="DN12" i="7"/>
  <c r="DQ46" i="7"/>
  <c r="DN24" i="7"/>
  <c r="DP14" i="7"/>
  <c r="DN36" i="7"/>
  <c r="DP26" i="7"/>
  <c r="DN48" i="7"/>
  <c r="DP38" i="7"/>
  <c r="DN60" i="7"/>
  <c r="DL37" i="7"/>
  <c r="DA51" i="7"/>
  <c r="DK47" i="7"/>
  <c r="DC107" i="7"/>
  <c r="DL29" i="7"/>
  <c r="DR62" i="7"/>
  <c r="DR90" i="7"/>
  <c r="DL25" i="7"/>
  <c r="DR42" i="7"/>
  <c r="DJ31" i="7"/>
  <c r="DJ67" i="7"/>
  <c r="DI55" i="7"/>
  <c r="DI91" i="7"/>
  <c r="DK21" i="7"/>
  <c r="CY17" i="7"/>
  <c r="DO103" i="7"/>
  <c r="DR111" i="7"/>
  <c r="DJ81" i="7"/>
  <c r="DL64" i="7"/>
  <c r="DQ95" i="7"/>
  <c r="DQ39" i="7"/>
  <c r="DD89" i="7"/>
  <c r="DF88" i="7"/>
  <c r="DE101" i="7"/>
  <c r="DA18" i="7"/>
  <c r="DD22" i="7"/>
  <c r="DF89" i="7"/>
  <c r="CZ46" i="7"/>
  <c r="DD46" i="7"/>
  <c r="DS106" i="7"/>
  <c r="DF40" i="7"/>
  <c r="DF39" i="7"/>
  <c r="DB62" i="7"/>
  <c r="DD88" i="7"/>
  <c r="DF84" i="7"/>
  <c r="DF38" i="7"/>
  <c r="CY60" i="7"/>
  <c r="DG86" i="7"/>
  <c r="DB60" i="7"/>
  <c r="DG110" i="7"/>
  <c r="DB72" i="7"/>
  <c r="DG17" i="7"/>
  <c r="DB84" i="7"/>
  <c r="DQ44" i="7"/>
  <c r="CX70" i="7"/>
  <c r="DG102" i="7"/>
  <c r="DF24" i="7"/>
  <c r="DI97" i="7"/>
  <c r="CY63" i="7"/>
  <c r="DK95" i="7"/>
  <c r="CY99" i="7"/>
  <c r="DJ69" i="7"/>
  <c r="CY19" i="7"/>
  <c r="DL107" i="7"/>
  <c r="CY43" i="7"/>
  <c r="CY88" i="7"/>
  <c r="DB78" i="7"/>
  <c r="DC67" i="7"/>
  <c r="DE13" i="7"/>
  <c r="CY23" i="7"/>
  <c r="DD100" i="7"/>
  <c r="DE43" i="7"/>
  <c r="DA81" i="7"/>
  <c r="DF12" i="7"/>
  <c r="DD81" i="7"/>
  <c r="DF36" i="7"/>
  <c r="DD93" i="7"/>
  <c r="DF60" i="7"/>
  <c r="DD105" i="7"/>
  <c r="DN41" i="7"/>
  <c r="CX87" i="7"/>
  <c r="DF23" i="7"/>
  <c r="DE67" i="7"/>
  <c r="DJ53" i="7"/>
  <c r="DA16" i="7"/>
  <c r="DL39" i="7"/>
  <c r="CZ19" i="7"/>
  <c r="DE28" i="7"/>
  <c r="CZ31" i="7"/>
  <c r="DE52" i="7"/>
  <c r="DA104" i="7"/>
  <c r="DG44" i="7"/>
  <c r="DE54" i="7"/>
  <c r="DL35" i="7"/>
  <c r="DD17" i="7"/>
  <c r="DF25" i="7"/>
  <c r="DD29" i="7"/>
  <c r="DF49" i="7"/>
  <c r="DD41" i="7"/>
  <c r="DF73" i="7"/>
  <c r="CX52" i="7"/>
  <c r="DI16" i="7"/>
  <c r="DO23" i="7"/>
  <c r="CY40" i="7"/>
  <c r="DO67" i="7"/>
  <c r="CY52" i="7"/>
  <c r="DQ58" i="7"/>
  <c r="CY64" i="7"/>
  <c r="DP47" i="7"/>
  <c r="DG103" i="7"/>
  <c r="CY73" i="7"/>
  <c r="CX57" i="7"/>
  <c r="CZ41" i="7"/>
  <c r="DA34" i="7"/>
  <c r="CZ60" i="7"/>
  <c r="DJ87" i="7"/>
  <c r="CX89" i="7"/>
  <c r="CW61" i="7"/>
  <c r="CK90" i="7"/>
  <c r="CU17" i="7"/>
  <c r="CS16" i="7"/>
  <c r="CU19" i="7"/>
  <c r="CR29" i="7"/>
  <c r="CU37" i="7"/>
  <c r="CR26" i="7"/>
  <c r="DE44" i="7"/>
  <c r="DB93" i="7"/>
  <c r="DB69" i="7"/>
  <c r="CX77" i="7"/>
  <c r="DD31" i="7"/>
  <c r="CY37" i="7"/>
  <c r="DG90" i="7"/>
  <c r="DC22" i="7"/>
  <c r="CW95" i="7"/>
  <c r="CN55" i="7"/>
  <c r="CV21" i="7"/>
  <c r="CN58" i="7"/>
  <c r="DN22" i="7"/>
  <c r="DF111" i="7"/>
  <c r="DQ54" i="7"/>
  <c r="DF77" i="7"/>
  <c r="DS100" i="7"/>
  <c r="DG32" i="7"/>
  <c r="DN81" i="7"/>
  <c r="DO98" i="7"/>
  <c r="DN33" i="7"/>
  <c r="DN112" i="7"/>
  <c r="DO24" i="7"/>
  <c r="DP13" i="7"/>
  <c r="DP37" i="7"/>
  <c r="DN64" i="7"/>
  <c r="DP97" i="7"/>
  <c r="DS44" i="7"/>
  <c r="DK71" i="7"/>
  <c r="DS30" i="7"/>
  <c r="DI15" i="7"/>
  <c r="DN65" i="7"/>
  <c r="DJ37" i="7"/>
  <c r="DC40" i="7"/>
  <c r="DA17" i="7"/>
  <c r="CZ47" i="7"/>
  <c r="DS31" i="7"/>
  <c r="CZ108" i="7"/>
  <c r="DG87" i="7"/>
  <c r="DO96" i="7"/>
  <c r="DC73" i="7"/>
  <c r="DE112" i="7"/>
  <c r="CX62" i="7"/>
  <c r="DD92" i="7"/>
  <c r="CX56" i="7"/>
  <c r="DB42" i="7"/>
  <c r="DF80" i="7"/>
  <c r="CY80" i="7"/>
  <c r="DD106" i="7"/>
  <c r="DG28" i="7"/>
  <c r="DA110" i="7"/>
  <c r="DG52" i="7"/>
  <c r="DA23" i="7"/>
  <c r="DG76" i="7"/>
  <c r="DA35" i="7"/>
  <c r="DE47" i="7"/>
  <c r="DK11" i="7"/>
  <c r="DG21" i="7"/>
  <c r="DC70" i="7"/>
  <c r="DE108" i="7"/>
  <c r="CZ71" i="7"/>
  <c r="DE15" i="7"/>
  <c r="CZ83" i="7"/>
  <c r="DE39" i="7"/>
  <c r="CZ95" i="7"/>
  <c r="DP99" i="7"/>
  <c r="CX23" i="7"/>
  <c r="DD45" i="7"/>
  <c r="CZ40" i="7"/>
  <c r="DD83" i="7"/>
  <c r="CY12" i="7"/>
  <c r="CX97" i="7"/>
  <c r="DB54" i="7"/>
  <c r="DD30" i="7"/>
  <c r="CY59" i="7"/>
  <c r="DF71" i="7"/>
  <c r="DC32" i="7"/>
  <c r="DF95" i="7"/>
  <c r="DC44" i="7"/>
  <c r="DE65" i="7"/>
  <c r="DC56" i="7"/>
  <c r="DE58" i="7"/>
  <c r="DG95" i="7"/>
  <c r="DF51" i="7"/>
  <c r="CY92" i="7"/>
  <c r="DG33" i="7"/>
  <c r="DB92" i="7"/>
  <c r="DG57" i="7"/>
  <c r="DB104" i="7"/>
  <c r="DG81" i="7"/>
  <c r="DC23" i="7"/>
  <c r="DJ40" i="7"/>
  <c r="CX40" i="7"/>
  <c r="DG72" i="7"/>
  <c r="DB21" i="7"/>
  <c r="DE55" i="7"/>
  <c r="CZ103" i="7"/>
  <c r="DE79" i="7"/>
  <c r="DC19" i="7"/>
  <c r="DE103" i="7"/>
  <c r="DC55" i="7"/>
  <c r="DL50" i="7"/>
  <c r="CX104" i="7"/>
  <c r="DE84" i="7"/>
  <c r="DR19" i="7"/>
  <c r="DC81" i="7"/>
  <c r="DR63" i="7"/>
  <c r="DI13" i="7"/>
  <c r="DC52" i="7"/>
  <c r="DK85" i="7"/>
  <c r="DC111" i="7"/>
  <c r="DL77" i="7"/>
  <c r="DR54" i="7"/>
  <c r="DR102" i="7"/>
  <c r="DL57" i="7"/>
  <c r="DN76" i="7"/>
  <c r="DQ47" i="7"/>
  <c r="DO74" i="7"/>
  <c r="DN62" i="7"/>
  <c r="DN86" i="7"/>
  <c r="DR112" i="7"/>
  <c r="DO91" i="7"/>
  <c r="DR99" i="7"/>
  <c r="DJ63" i="7"/>
  <c r="DS53" i="7"/>
  <c r="DL17" i="7"/>
  <c r="DI34" i="7"/>
  <c r="DF28" i="7"/>
  <c r="CZ74" i="7"/>
  <c r="CY104" i="7"/>
  <c r="DC104" i="7"/>
  <c r="DN105" i="7"/>
  <c r="DD49" i="7"/>
  <c r="DG29" i="7"/>
  <c r="DJ24" i="7"/>
  <c r="DD73" i="7"/>
  <c r="DA36" i="7"/>
  <c r="DG55" i="7"/>
  <c r="DE48" i="7"/>
  <c r="DA100" i="7"/>
  <c r="DC53" i="7"/>
  <c r="DB29" i="7"/>
  <c r="DD57" i="7"/>
  <c r="DA74" i="7"/>
  <c r="DE85" i="7"/>
  <c r="DC96" i="7"/>
  <c r="DE109" i="7"/>
  <c r="DC108" i="7"/>
  <c r="DF21" i="7"/>
  <c r="DA30" i="7"/>
  <c r="DF56" i="7"/>
  <c r="DB46" i="7"/>
  <c r="CZ20" i="7"/>
  <c r="DA28" i="7"/>
  <c r="DE50" i="7"/>
  <c r="CY22" i="7"/>
  <c r="DE74" i="7"/>
  <c r="CY34" i="7"/>
  <c r="DE98" i="7"/>
  <c r="CY46" i="7"/>
  <c r="DF108" i="7"/>
  <c r="DO17" i="7"/>
  <c r="DC95" i="7"/>
  <c r="CX32" i="7"/>
  <c r="CX13" i="7"/>
  <c r="DC21" i="7"/>
  <c r="DD79" i="7"/>
  <c r="DA88" i="7"/>
  <c r="DA70" i="7"/>
  <c r="DC20" i="7"/>
  <c r="DE16" i="7"/>
  <c r="DA22" i="7"/>
  <c r="DE40" i="7"/>
  <c r="CY57" i="7"/>
  <c r="DE64" i="7"/>
  <c r="CY93" i="7"/>
  <c r="DE46" i="7"/>
  <c r="CX45" i="7"/>
  <c r="DB41" i="7"/>
  <c r="CY91" i="7"/>
  <c r="DG92" i="7"/>
  <c r="DA43" i="7"/>
  <c r="DG43" i="7"/>
  <c r="DA55" i="7"/>
  <c r="DF26" i="7"/>
  <c r="DA67" i="7"/>
  <c r="DE106" i="7"/>
  <c r="DC46" i="7"/>
  <c r="DB105" i="7"/>
  <c r="DB48" i="7"/>
  <c r="DE25" i="7"/>
  <c r="CY54" i="7"/>
  <c r="DG23" i="7"/>
  <c r="CY66" i="7"/>
  <c r="DG47" i="7"/>
  <c r="CY78" i="7"/>
  <c r="DE53" i="7"/>
  <c r="DI17" i="7"/>
  <c r="DF82" i="7"/>
  <c r="DL18" i="7"/>
  <c r="DD86" i="7"/>
  <c r="DS101" i="7"/>
  <c r="DN34" i="7"/>
  <c r="DN82" i="7"/>
  <c r="DS16" i="7"/>
  <c r="DS64" i="7"/>
  <c r="DS112" i="7"/>
  <c r="DN45" i="7"/>
  <c r="DN93" i="7"/>
  <c r="DO110" i="7"/>
  <c r="DP66" i="7"/>
  <c r="DP102" i="7"/>
  <c r="DO11" i="7"/>
  <c r="DO57" i="7"/>
  <c r="DR27" i="7"/>
  <c r="DP54" i="7"/>
  <c r="DS32" i="7"/>
  <c r="DK37" i="7"/>
  <c r="DS18" i="7"/>
  <c r="DP23" i="7"/>
  <c r="DR74" i="7"/>
  <c r="DK30" i="7"/>
  <c r="DF87" i="7"/>
  <c r="DR45" i="7"/>
  <c r="CY15" i="7"/>
  <c r="DO61" i="7"/>
  <c r="DK51" i="7"/>
  <c r="CY86" i="7"/>
  <c r="DG80" i="7"/>
  <c r="DJ91" i="7"/>
  <c r="CY110" i="7"/>
  <c r="CZ75" i="7"/>
  <c r="DA33" i="7"/>
  <c r="DJ104" i="7"/>
  <c r="DS47" i="7"/>
  <c r="CX47" i="7"/>
  <c r="DC27" i="7"/>
  <c r="DB31" i="7"/>
  <c r="DD32" i="7"/>
  <c r="DE27" i="7"/>
  <c r="DD44" i="7"/>
  <c r="DE51" i="7"/>
  <c r="DD56" i="7"/>
  <c r="DE75" i="7"/>
  <c r="DD68" i="7"/>
  <c r="DB17" i="7"/>
  <c r="DC78" i="7"/>
  <c r="DB68" i="7"/>
  <c r="DA106" i="7"/>
  <c r="DF106" i="7"/>
  <c r="DA107" i="7"/>
  <c r="DG18" i="7"/>
  <c r="DA26" i="7"/>
  <c r="DG42" i="7"/>
  <c r="CY61" i="7"/>
  <c r="DF104" i="7"/>
  <c r="DB110" i="7"/>
  <c r="CY97" i="7"/>
  <c r="DJ21" i="7"/>
  <c r="CX65" i="7"/>
  <c r="DC60" i="7"/>
  <c r="DO105" i="7"/>
  <c r="CX67" i="7"/>
  <c r="DD52" i="7"/>
  <c r="CZ54" i="7"/>
  <c r="DG69" i="7"/>
  <c r="CZ66" i="7"/>
  <c r="DG93" i="7"/>
  <c r="CZ78" i="7"/>
  <c r="DE17" i="7"/>
  <c r="DP41" i="7"/>
  <c r="CZ72" i="7"/>
  <c r="DC48" i="7"/>
  <c r="DA102" i="7"/>
  <c r="DA31" i="7"/>
  <c r="DF37" i="7"/>
  <c r="CY53" i="7"/>
  <c r="DF61" i="7"/>
  <c r="CY89" i="7"/>
  <c r="DF85" i="7"/>
  <c r="DB15" i="7"/>
  <c r="DF107" i="7"/>
  <c r="CX24" i="7"/>
  <c r="DA19" i="7"/>
  <c r="DC84" i="7"/>
  <c r="DG58" i="7"/>
  <c r="CY85" i="7"/>
  <c r="DG82" i="7"/>
  <c r="CZ14" i="7"/>
  <c r="DG106" i="7"/>
  <c r="CZ26" i="7"/>
  <c r="DA25" i="7"/>
  <c r="DF58" i="7"/>
  <c r="DF75" i="7"/>
  <c r="DG22" i="7"/>
  <c r="DB28" i="7"/>
  <c r="DK35" i="7"/>
  <c r="DI31" i="7"/>
  <c r="DI103" i="7"/>
  <c r="DL79" i="7"/>
  <c r="DJ75" i="7"/>
  <c r="DP21" i="7"/>
  <c r="DR66" i="7"/>
  <c r="DQ50" i="7"/>
  <c r="DN16" i="7"/>
  <c r="DN88" i="7"/>
  <c r="DJ49" i="7"/>
  <c r="DJ89" i="7"/>
  <c r="DI73" i="7"/>
  <c r="DI109" i="7"/>
  <c r="DK69" i="7"/>
  <c r="DR87" i="7"/>
  <c r="DJ45" i="7"/>
  <c r="DO109" i="7"/>
  <c r="DS80" i="7"/>
  <c r="DQ45" i="7"/>
  <c r="DL86" i="7"/>
  <c r="DG85" i="7"/>
  <c r="DS40" i="7"/>
  <c r="CZ91" i="7"/>
  <c r="DF102" i="7"/>
  <c r="DF65" i="7"/>
  <c r="CZ34" i="7"/>
  <c r="DD34" i="7"/>
  <c r="DF22" i="7"/>
  <c r="CZ58" i="7"/>
  <c r="CZ17" i="7"/>
  <c r="DA80" i="7"/>
  <c r="DG99" i="7"/>
  <c r="DO30" i="7"/>
  <c r="DS39" i="7"/>
  <c r="DB71" i="7"/>
  <c r="DO99" i="7"/>
  <c r="DS42" i="7"/>
  <c r="DE78" i="7"/>
  <c r="DS86" i="7"/>
  <c r="DE102" i="7"/>
  <c r="DN23" i="7"/>
  <c r="DE105" i="7"/>
  <c r="DN67" i="7"/>
  <c r="CZ99" i="7"/>
  <c r="CX105" i="7"/>
  <c r="CZ42" i="7"/>
  <c r="DB43" i="7"/>
  <c r="DF48" i="7"/>
  <c r="DB55" i="7"/>
  <c r="DF72" i="7"/>
  <c r="DB67" i="7"/>
  <c r="DF96" i="7"/>
  <c r="DB79" i="7"/>
  <c r="CZ48" i="7"/>
  <c r="CY51" i="7"/>
  <c r="CZ93" i="7"/>
  <c r="DF78" i="7"/>
  <c r="DA71" i="7"/>
  <c r="CZ110" i="7"/>
  <c r="DE82" i="7"/>
  <c r="DA20" i="7"/>
  <c r="DR68" i="7"/>
  <c r="DP12" i="7"/>
  <c r="DG67" i="7"/>
  <c r="DP56" i="7"/>
  <c r="CY20" i="7"/>
  <c r="DP108" i="7"/>
  <c r="CY32" i="7"/>
  <c r="DO35" i="7"/>
  <c r="CY26" i="7"/>
  <c r="DO108" i="7"/>
  <c r="DB63" i="7"/>
  <c r="DD64" i="7"/>
  <c r="DE91" i="7"/>
  <c r="DD76" i="7"/>
  <c r="DG112" i="7"/>
  <c r="DN40" i="7"/>
  <c r="DF19" i="7"/>
  <c r="DN84" i="7"/>
  <c r="DD102" i="7"/>
  <c r="DB51" i="7"/>
  <c r="DP105" i="7"/>
  <c r="DB75" i="7"/>
  <c r="DF112" i="7"/>
  <c r="DR30" i="7"/>
  <c r="DG16" i="7"/>
  <c r="DR82" i="7"/>
  <c r="DG40" i="7"/>
  <c r="DO12" i="7"/>
  <c r="DC77" i="7"/>
  <c r="DE94" i="7"/>
  <c r="CZ32" i="7"/>
  <c r="DF76" i="7"/>
  <c r="DA14" i="7"/>
  <c r="DF100" i="7"/>
  <c r="DC51" i="7"/>
  <c r="DG12" i="7"/>
  <c r="DA86" i="7"/>
  <c r="DK25" i="7"/>
  <c r="DB109" i="7"/>
  <c r="CZ80" i="7"/>
  <c r="DF62" i="7"/>
  <c r="DB90" i="7"/>
  <c r="DC83" i="7"/>
  <c r="CX55" i="7"/>
  <c r="CY41" i="7"/>
  <c r="CT20" i="7"/>
  <c r="CK95" i="7"/>
  <c r="CT38" i="7"/>
  <c r="CO50" i="7"/>
  <c r="CT40" i="7"/>
  <c r="CR66" i="7"/>
  <c r="CT58" i="7"/>
  <c r="CP39" i="7"/>
  <c r="CT76" i="7"/>
  <c r="DE92" i="7"/>
  <c r="CZ30" i="7"/>
  <c r="DG64" i="7"/>
  <c r="DF57" i="7"/>
  <c r="DC101" i="7"/>
  <c r="DA50" i="7"/>
  <c r="CZ13" i="7"/>
  <c r="CU94" i="7"/>
  <c r="CS27" i="7"/>
  <c r="CU112" i="7"/>
  <c r="CN48" i="7"/>
  <c r="CT39" i="7"/>
  <c r="DQ18" i="7"/>
  <c r="DR48" i="7"/>
  <c r="DN94" i="7"/>
  <c r="DQ31" i="7"/>
  <c r="DS76" i="7"/>
  <c r="DS111" i="7"/>
  <c r="DN57" i="7"/>
  <c r="DR107" i="7"/>
  <c r="DO77" i="7"/>
  <c r="DP78" i="7"/>
  <c r="DS95" i="7"/>
  <c r="DP67" i="7"/>
  <c r="DP25" i="7"/>
  <c r="DP49" i="7"/>
  <c r="DS51" i="7"/>
  <c r="DJ103" i="7"/>
  <c r="DQ78" i="7"/>
  <c r="DS68" i="7"/>
  <c r="DP50" i="7"/>
  <c r="DP100" i="7"/>
  <c r="DI37" i="7"/>
  <c r="CY16" i="7"/>
  <c r="DJ39" i="7"/>
  <c r="CY42" i="7"/>
  <c r="DF13" i="7"/>
  <c r="DG63" i="7"/>
  <c r="DO44" i="7"/>
  <c r="DC33" i="7"/>
  <c r="DG111" i="7"/>
  <c r="DP24" i="7"/>
  <c r="DB102" i="7"/>
  <c r="CY29" i="7"/>
  <c r="DF14" i="7"/>
  <c r="DE18" i="7"/>
  <c r="CY35" i="7"/>
  <c r="CZ33" i="7"/>
  <c r="DK27" i="7"/>
  <c r="DP35" i="7"/>
  <c r="CY72" i="7"/>
  <c r="DP79" i="7"/>
  <c r="CY84" i="7"/>
  <c r="DO18" i="7"/>
  <c r="CY96" i="7"/>
  <c r="DO62" i="7"/>
  <c r="DB59" i="7"/>
  <c r="DK29" i="7"/>
  <c r="DN26" i="7"/>
  <c r="DQ85" i="7"/>
  <c r="DF99" i="7"/>
  <c r="DR13" i="7"/>
  <c r="DF86" i="7"/>
  <c r="DR65" i="7"/>
  <c r="DA21" i="7"/>
  <c r="DR109" i="7"/>
  <c r="DA62" i="7"/>
  <c r="DN52" i="7"/>
  <c r="CX69" i="7"/>
  <c r="DA65" i="7"/>
  <c r="DF103" i="7"/>
  <c r="DD63" i="7"/>
  <c r="DE70" i="7"/>
  <c r="DG105" i="7"/>
  <c r="DI83" i="7"/>
  <c r="DS75" i="7"/>
  <c r="DA93" i="7"/>
  <c r="DQ51" i="7"/>
  <c r="CY108" i="7"/>
  <c r="DQ103" i="7"/>
  <c r="DC57" i="7"/>
  <c r="DR31" i="7"/>
  <c r="DB95" i="7"/>
  <c r="DF46" i="7"/>
  <c r="DP111" i="7"/>
  <c r="DN55" i="7"/>
  <c r="DC18" i="7"/>
  <c r="DN99" i="7"/>
  <c r="DC30" i="7"/>
  <c r="DS33" i="7"/>
  <c r="DC42" i="7"/>
  <c r="DS77" i="7"/>
  <c r="CY50" i="7"/>
  <c r="DS45" i="7"/>
  <c r="DR95" i="7"/>
  <c r="DR97" i="7"/>
  <c r="DA29" i="7"/>
  <c r="DQ24" i="7"/>
  <c r="DA41" i="7"/>
  <c r="DQ76" i="7"/>
  <c r="DA53" i="7"/>
  <c r="DQ66" i="7"/>
  <c r="DC80" i="7"/>
  <c r="CY27" i="7"/>
  <c r="CZ59" i="7"/>
  <c r="DE21" i="7"/>
  <c r="DC64" i="7"/>
  <c r="DE45" i="7"/>
  <c r="DC76" i="7"/>
  <c r="DE69" i="7"/>
  <c r="DC88" i="7"/>
  <c r="DG27" i="7"/>
  <c r="DI49" i="7"/>
  <c r="DC112" i="7"/>
  <c r="DF54" i="7"/>
  <c r="DJ23" i="7"/>
  <c r="DD15" i="7"/>
  <c r="CY65" i="7"/>
  <c r="DC79" i="7"/>
  <c r="CU78" i="7"/>
  <c r="CQ43" i="7"/>
  <c r="CU96" i="7"/>
  <c r="CR40" i="7"/>
  <c r="CU98" i="7"/>
  <c r="CQ53" i="7"/>
  <c r="CT45" i="7"/>
  <c r="CN53" i="7"/>
  <c r="CW53" i="7"/>
  <c r="CZ63" i="7"/>
  <c r="DD39" i="7"/>
  <c r="DD53" i="7"/>
  <c r="DG77" i="7"/>
  <c r="DJ85" i="7"/>
  <c r="CZ16" i="7"/>
  <c r="DB98" i="7"/>
  <c r="CV86" i="7"/>
  <c r="CS53" i="7"/>
  <c r="CV104" i="7"/>
  <c r="CS40" i="7"/>
  <c r="DK67" i="7"/>
  <c r="DI53" i="7"/>
  <c r="DJ109" i="7"/>
  <c r="DJ25" i="7"/>
  <c r="DI112" i="7"/>
  <c r="DP61" i="7"/>
  <c r="DR78" i="7"/>
  <c r="DS97" i="7"/>
  <c r="DN28" i="7"/>
  <c r="DN100" i="7"/>
  <c r="DQ59" i="7"/>
  <c r="DN50" i="7"/>
  <c r="DN74" i="7"/>
  <c r="DN98" i="7"/>
  <c r="DF94" i="7"/>
  <c r="DJ27" i="7"/>
  <c r="DO29" i="7"/>
  <c r="DQ82" i="7"/>
  <c r="DI12" i="7"/>
  <c r="DQ68" i="7"/>
  <c r="DL47" i="7"/>
  <c r="DA101" i="7"/>
  <c r="DE31" i="7"/>
  <c r="DO32" i="7"/>
  <c r="DE49" i="7"/>
  <c r="DF70" i="7"/>
  <c r="DI32" i="7"/>
  <c r="DD61" i="7"/>
  <c r="DG53" i="7"/>
  <c r="DJ90" i="7"/>
  <c r="CX75" i="7"/>
  <c r="DD71" i="7"/>
  <c r="DA59" i="7"/>
  <c r="DE73" i="7"/>
  <c r="CZ82" i="7"/>
  <c r="DR24" i="7"/>
  <c r="DE57" i="7"/>
  <c r="DI30" i="7"/>
  <c r="DB33" i="7"/>
  <c r="DI102" i="7"/>
  <c r="DB45" i="7"/>
  <c r="DJ88" i="7"/>
  <c r="DB57" i="7"/>
  <c r="DK84" i="7"/>
  <c r="DD27" i="7"/>
  <c r="DG59" i="7"/>
  <c r="DI19" i="7"/>
  <c r="DN78" i="7"/>
  <c r="DC82" i="7"/>
  <c r="DO89" i="7"/>
  <c r="DC94" i="7"/>
  <c r="DS60" i="7"/>
  <c r="DC110" i="7"/>
  <c r="DS104" i="7"/>
  <c r="DB83" i="7"/>
  <c r="DE36" i="7"/>
  <c r="CX91" i="7"/>
  <c r="CZ23" i="7"/>
  <c r="CX44" i="7"/>
  <c r="CX12" i="7"/>
  <c r="DD90" i="7"/>
  <c r="DI14" i="7"/>
  <c r="DF47" i="7"/>
  <c r="DJ72" i="7"/>
  <c r="DD54" i="7"/>
  <c r="DK58" i="7"/>
  <c r="DD66" i="7"/>
  <c r="DK62" i="7"/>
  <c r="DD78" i="7"/>
  <c r="DL36" i="7"/>
  <c r="CZ49" i="7"/>
  <c r="DG19" i="7"/>
  <c r="DK65" i="7"/>
  <c r="DO50" i="7"/>
  <c r="DA105" i="7"/>
  <c r="DO94" i="7"/>
  <c r="DA52" i="7"/>
  <c r="DP30" i="7"/>
  <c r="DC89" i="7"/>
  <c r="DP74" i="7"/>
  <c r="CZ106" i="7"/>
  <c r="DE63" i="7"/>
  <c r="DG62" i="7"/>
  <c r="DS92" i="7"/>
  <c r="DA48" i="7"/>
  <c r="DN21" i="7"/>
  <c r="DC85" i="7"/>
  <c r="DN73" i="7"/>
  <c r="DD14" i="7"/>
  <c r="DS35" i="7"/>
  <c r="CY25" i="7"/>
  <c r="DA83" i="7"/>
  <c r="DA95" i="7"/>
  <c r="DE80" i="7"/>
  <c r="DD12" i="7"/>
  <c r="DE104" i="7"/>
  <c r="DD24" i="7"/>
  <c r="DG107" i="7"/>
  <c r="DD36" i="7"/>
  <c r="CY56" i="7"/>
  <c r="DC37" i="7"/>
  <c r="CZ29" i="7"/>
  <c r="CY83" i="7"/>
  <c r="DF16" i="7"/>
  <c r="DL73" i="7"/>
  <c r="DF43" i="7"/>
  <c r="DD87" i="7"/>
  <c r="CV70" i="7"/>
  <c r="CK65" i="7"/>
  <c r="CV88" i="7"/>
  <c r="CO105" i="7"/>
  <c r="CV90" i="7"/>
  <c r="CR31" i="7"/>
  <c r="CV108" i="7"/>
  <c r="CQ66" i="7"/>
  <c r="DG79" i="7"/>
  <c r="DR50" i="7"/>
  <c r="DA108" i="7"/>
  <c r="CZ62" i="7"/>
  <c r="CY107" i="7"/>
  <c r="DE19" i="7"/>
  <c r="DS22" i="7"/>
  <c r="CX101" i="7"/>
  <c r="CW76" i="7"/>
  <c r="CO55" i="7"/>
  <c r="CW94" i="7"/>
  <c r="CN77" i="7"/>
  <c r="DS88" i="7"/>
  <c r="DR15" i="7"/>
  <c r="DP44" i="7"/>
  <c r="DG104" i="7"/>
  <c r="DG51" i="7"/>
  <c r="DC102" i="7"/>
  <c r="CZ68" i="7"/>
  <c r="CY38" i="7"/>
  <c r="DB20" i="7"/>
  <c r="DB77" i="7"/>
  <c r="CZ76" i="7"/>
  <c r="DP29" i="7"/>
  <c r="DB40" i="7"/>
  <c r="DB52" i="7"/>
  <c r="DK55" i="7"/>
  <c r="CX108" i="7"/>
  <c r="CX73" i="7"/>
  <c r="DD33" i="7"/>
  <c r="CR43" i="7"/>
  <c r="CS30" i="7"/>
  <c r="CQ13" i="7"/>
  <c r="CQ112" i="7"/>
  <c r="CZ51" i="7"/>
  <c r="DG65" i="7"/>
  <c r="CZ57" i="7"/>
  <c r="CZ18" i="7"/>
  <c r="CQ82" i="7"/>
  <c r="CR13" i="7"/>
  <c r="CV23" i="7"/>
  <c r="CN51" i="7"/>
  <c r="DE97" i="7"/>
  <c r="DG48" i="7"/>
  <c r="DR33" i="7"/>
  <c r="DI67" i="7"/>
  <c r="CX90" i="7"/>
  <c r="CX20" i="7"/>
  <c r="DB88" i="7"/>
  <c r="CY21" i="7"/>
  <c r="CP90" i="7"/>
  <c r="DA99" i="7"/>
  <c r="CZ61" i="7"/>
  <c r="DB108" i="7"/>
  <c r="CY36" i="7"/>
  <c r="DE23" i="7"/>
  <c r="DA79" i="7"/>
  <c r="CY31" i="7"/>
  <c r="CT57" i="7"/>
  <c r="CP12" i="7"/>
  <c r="CW73" i="7"/>
  <c r="CR15" i="7"/>
  <c r="DB47" i="7"/>
  <c r="DB82" i="7"/>
  <c r="DA90" i="7"/>
  <c r="DC66" i="7"/>
  <c r="DG20" i="7"/>
  <c r="CZ94" i="7"/>
  <c r="DA60" i="7"/>
  <c r="DQ97" i="7"/>
  <c r="DD103" i="7"/>
  <c r="DC28" i="7"/>
  <c r="DA97" i="7"/>
  <c r="DE29" i="7"/>
  <c r="DB26" i="7"/>
  <c r="DA92" i="7"/>
  <c r="CW12" i="7"/>
  <c r="CP105" i="7"/>
  <c r="CW30" i="7"/>
  <c r="DN46" i="7"/>
  <c r="DA27" i="7"/>
  <c r="DG13" i="7"/>
  <c r="DN85" i="7"/>
  <c r="DB101" i="7"/>
  <c r="DO64" i="7"/>
  <c r="DD112" i="7"/>
  <c r="CU46" i="7"/>
  <c r="CO67" i="7"/>
  <c r="CU64" i="7"/>
  <c r="DA91" i="7"/>
  <c r="CR46" i="7"/>
  <c r="CO83" i="7"/>
  <c r="CN100" i="7"/>
  <c r="CV60" i="7"/>
  <c r="CO109" i="7"/>
  <c r="CW111" i="7"/>
  <c r="CP92" i="7"/>
  <c r="CU25" i="7"/>
  <c r="CO68" i="7"/>
  <c r="CP44" i="7"/>
  <c r="BW108" i="7"/>
  <c r="CR47" i="7"/>
  <c r="BW66" i="7"/>
  <c r="CQ49" i="7"/>
  <c r="DE30" i="7"/>
  <c r="DR39" i="7"/>
  <c r="DC13" i="7"/>
  <c r="DL99" i="7"/>
  <c r="DI33" i="7"/>
  <c r="DP94" i="7"/>
  <c r="DK66" i="7"/>
  <c r="DF30" i="7"/>
  <c r="DG30" i="7"/>
  <c r="DL34" i="7"/>
  <c r="DL20" i="7"/>
  <c r="DE14" i="7"/>
  <c r="DS103" i="7"/>
  <c r="DS54" i="7"/>
  <c r="DJ95" i="7"/>
  <c r="CZ38" i="7"/>
  <c r="DE88" i="7"/>
  <c r="CX37" i="7"/>
  <c r="CR70" i="7"/>
  <c r="CS67" i="7"/>
  <c r="CR80" i="7"/>
  <c r="CN73" i="7"/>
  <c r="DC59" i="7"/>
  <c r="DD51" i="7"/>
  <c r="DC25" i="7"/>
  <c r="CX42" i="7"/>
  <c r="CQ97" i="7"/>
  <c r="CS38" i="7"/>
  <c r="CT11" i="7"/>
  <c r="CQ55" i="7"/>
  <c r="DA82" i="7"/>
  <c r="DD21" i="7"/>
  <c r="DF15" i="7"/>
  <c r="CX83" i="7"/>
  <c r="CX109" i="7"/>
  <c r="CX17" i="7"/>
  <c r="DD48" i="7"/>
  <c r="CT52" i="7"/>
  <c r="CY55" i="7"/>
  <c r="DG50" i="7"/>
  <c r="CX14" i="7"/>
  <c r="CZ98" i="7"/>
  <c r="CZ55" i="7"/>
  <c r="DA13" i="7"/>
  <c r="DP15" i="7"/>
  <c r="CX110" i="7"/>
  <c r="CW108" i="7"/>
  <c r="CN19" i="7"/>
  <c r="CT91" i="7"/>
  <c r="CY94" i="7"/>
  <c r="DC86" i="7"/>
  <c r="CX78" i="7"/>
  <c r="CY33" i="7"/>
  <c r="DD85" i="7"/>
  <c r="CY44" i="7"/>
  <c r="DS72" i="7"/>
  <c r="DO76" i="7"/>
  <c r="DD13" i="7"/>
  <c r="CX31" i="7"/>
  <c r="CY101" i="7"/>
  <c r="DD109" i="7"/>
  <c r="CY68" i="7"/>
  <c r="DN11" i="7"/>
  <c r="CX16" i="7"/>
  <c r="CW103" i="7"/>
  <c r="CL54" i="7"/>
  <c r="CT23" i="7"/>
  <c r="DC74" i="7"/>
  <c r="DC63" i="7"/>
  <c r="DD50" i="7"/>
  <c r="DE24" i="7"/>
  <c r="DQ71" i="7"/>
  <c r="DI64" i="7"/>
  <c r="DB66" i="7"/>
  <c r="CV38" i="7"/>
  <c r="CL107" i="7"/>
  <c r="CV56" i="7"/>
  <c r="DC93" i="7"/>
  <c r="CL39" i="7"/>
  <c r="CK34" i="7"/>
  <c r="CR103" i="7"/>
  <c r="CW66" i="7"/>
  <c r="CQ42" i="7"/>
  <c r="CW55" i="7"/>
  <c r="CP82" i="7"/>
  <c r="CV13" i="7"/>
  <c r="CN81" i="7"/>
  <c r="CM12" i="7"/>
  <c r="BY99" i="7"/>
  <c r="CM59" i="7"/>
  <c r="BY26" i="7"/>
  <c r="CL65" i="7"/>
  <c r="CA48" i="7"/>
  <c r="CK108" i="7"/>
  <c r="BW45" i="7"/>
  <c r="CK105" i="7"/>
  <c r="CX25" i="7"/>
  <c r="CW43" i="7"/>
  <c r="CU50" i="7"/>
  <c r="CM24" i="7"/>
  <c r="CV57" i="7"/>
  <c r="CP35" i="7"/>
  <c r="CO39" i="7"/>
  <c r="CN109" i="7"/>
  <c r="CN104" i="7"/>
  <c r="CM30" i="7"/>
  <c r="CN46" i="7"/>
  <c r="CA108" i="7"/>
  <c r="CK23" i="7"/>
  <c r="CA34" i="7"/>
  <c r="CP48" i="7"/>
  <c r="CZ12" i="7"/>
  <c r="CU14" i="7"/>
  <c r="CP27" i="7"/>
  <c r="CT71" i="7"/>
  <c r="CP72" i="7"/>
  <c r="CQ65" i="7"/>
  <c r="CT28" i="7"/>
  <c r="CO52" i="7"/>
  <c r="CT88" i="7"/>
  <c r="CO49" i="7"/>
  <c r="CW72" i="7"/>
  <c r="DD107" i="7"/>
  <c r="CU32" i="7"/>
  <c r="CP22" i="7"/>
  <c r="CO69" i="7"/>
  <c r="CT103" i="7"/>
  <c r="DN69" i="7"/>
  <c r="DE33" i="7"/>
  <c r="DE90" i="7"/>
  <c r="CY13" i="7"/>
  <c r="DC29" i="7"/>
  <c r="DE26" i="7"/>
  <c r="DB38" i="7"/>
  <c r="DG45" i="7"/>
  <c r="CY71" i="7"/>
  <c r="DB89" i="7"/>
  <c r="CZ88" i="7"/>
  <c r="DP73" i="7"/>
  <c r="DS27" i="7"/>
  <c r="DI48" i="7"/>
  <c r="CX27" i="7"/>
  <c r="CX68" i="7"/>
  <c r="DC92" i="7"/>
  <c r="DE99" i="7"/>
  <c r="CO31" i="7"/>
  <c r="CN64" i="7"/>
  <c r="CN75" i="7"/>
  <c r="CN21" i="7"/>
  <c r="DA68" i="7"/>
  <c r="DI11" i="7"/>
  <c r="DB22" i="7"/>
  <c r="CX71" i="7"/>
  <c r="CR45" i="7"/>
  <c r="CR42" i="7"/>
  <c r="CR19" i="7"/>
  <c r="CM68" i="7"/>
  <c r="DE34" i="7"/>
  <c r="DD60" i="7"/>
  <c r="DC34" i="7"/>
  <c r="DF20" i="7"/>
  <c r="CX15" i="7"/>
  <c r="DD67" i="7"/>
  <c r="DD23" i="7"/>
  <c r="CU110" i="7"/>
  <c r="DD69" i="7"/>
  <c r="CZ81" i="7"/>
  <c r="DK100" i="7"/>
  <c r="DB94" i="7"/>
  <c r="CZ70" i="7"/>
  <c r="DB32" i="7"/>
  <c r="DE87" i="7"/>
  <c r="DI62" i="7"/>
  <c r="CU47" i="7"/>
  <c r="CR90" i="7"/>
  <c r="CU65" i="7"/>
  <c r="CY106" i="7"/>
  <c r="DD91" i="7"/>
  <c r="DE12" i="7"/>
  <c r="CZ105" i="7"/>
  <c r="DB99" i="7"/>
  <c r="DB56" i="7"/>
  <c r="DG36" i="7"/>
  <c r="DN72" i="7"/>
  <c r="CX51" i="7"/>
  <c r="DG41" i="7"/>
  <c r="DA109" i="7"/>
  <c r="DA38" i="7"/>
  <c r="CZ87" i="7"/>
  <c r="DG84" i="7"/>
  <c r="DF97" i="7"/>
  <c r="CU79" i="7"/>
  <c r="CP70" i="7"/>
  <c r="CU97" i="7"/>
  <c r="DN90" i="7"/>
  <c r="DC106" i="7"/>
  <c r="CY90" i="7"/>
  <c r="DC69" i="7"/>
  <c r="DE77" i="7"/>
  <c r="CZ101" i="7"/>
  <c r="CX28" i="7"/>
  <c r="CW28" i="7"/>
  <c r="CP94" i="7"/>
  <c r="CW46" i="7"/>
  <c r="DL83" i="7"/>
  <c r="CT63" i="7"/>
  <c r="CM48" i="7"/>
  <c r="CK30" i="7"/>
  <c r="CU21" i="7"/>
  <c r="CM87" i="7"/>
  <c r="CW37" i="7"/>
  <c r="CP110" i="7"/>
  <c r="CT78" i="7"/>
  <c r="CR109" i="7"/>
  <c r="CL49" i="7"/>
  <c r="CB26" i="7"/>
  <c r="CK25" i="7"/>
  <c r="BY38" i="7"/>
  <c r="DO86" i="7"/>
  <c r="DP109" i="7"/>
  <c r="DE60" i="7"/>
  <c r="CX60" i="7"/>
  <c r="DI99" i="7"/>
  <c r="DI94" i="7"/>
  <c r="DG66" i="7"/>
  <c r="DK93" i="7"/>
  <c r="DI78" i="7"/>
  <c r="DL100" i="7"/>
  <c r="DL98" i="7"/>
  <c r="DL84" i="7"/>
  <c r="DK83" i="7"/>
  <c r="DI51" i="7"/>
  <c r="CZ69" i="7"/>
  <c r="CX82" i="7"/>
  <c r="CY109" i="7"/>
  <c r="CX36" i="7"/>
  <c r="CS18" i="7"/>
  <c r="CQ58" i="7"/>
  <c r="CP71" i="7"/>
  <c r="CP68" i="7"/>
  <c r="DE41" i="7"/>
  <c r="CX88" i="7"/>
  <c r="DA56" i="7"/>
  <c r="CY69" i="7"/>
  <c r="CN54" i="7"/>
  <c r="CN95" i="7"/>
  <c r="CQ26" i="7"/>
  <c r="CT74" i="7"/>
  <c r="CY14" i="7"/>
  <c r="DB50" i="7"/>
  <c r="DD77" i="7"/>
  <c r="DF67" i="7"/>
  <c r="DE76" i="7"/>
  <c r="DB12" i="7"/>
  <c r="CZ109" i="7"/>
  <c r="CV102" i="7"/>
  <c r="DF42" i="7"/>
  <c r="DB19" i="7"/>
  <c r="CY102" i="7"/>
  <c r="CX86" i="7"/>
  <c r="DB74" i="7"/>
  <c r="DD40" i="7"/>
  <c r="DE83" i="7"/>
  <c r="CZ35" i="7"/>
  <c r="CV35" i="7"/>
  <c r="CM14" i="7"/>
  <c r="CV53" i="7"/>
  <c r="DF101" i="7"/>
  <c r="DQ65" i="7"/>
  <c r="DB14" i="7"/>
  <c r="CX39" i="7"/>
  <c r="CZ85" i="7"/>
  <c r="CZ90" i="7"/>
  <c r="DG24" i="7"/>
  <c r="DF35" i="7"/>
  <c r="DG14" i="7"/>
  <c r="DA96" i="7"/>
  <c r="CX103" i="7"/>
  <c r="DD95" i="7"/>
  <c r="DB111" i="7"/>
  <c r="DE86" i="7"/>
  <c r="DD80" i="7"/>
  <c r="CV67" i="7"/>
  <c r="CL28" i="7"/>
  <c r="DI80" i="7"/>
  <c r="DB44" i="7"/>
  <c r="CX95" i="7"/>
  <c r="DD19" i="7"/>
  <c r="DC36" i="7"/>
  <c r="DC98" i="7"/>
  <c r="DK112" i="7"/>
  <c r="DS99" i="7"/>
  <c r="DP18" i="7"/>
  <c r="DS56" i="7"/>
  <c r="DB80" i="7"/>
  <c r="DD108" i="7"/>
  <c r="CY67" i="7"/>
  <c r="CZ44" i="7"/>
  <c r="DF45" i="7"/>
  <c r="CY95" i="7"/>
  <c r="DG68" i="7"/>
  <c r="DD59" i="7"/>
  <c r="CZ100" i="7"/>
  <c r="DG46" i="7"/>
  <c r="DG70" i="7"/>
  <c r="DG94" i="7"/>
  <c r="DE59" i="7"/>
  <c r="CX100" i="7"/>
  <c r="DA24" i="7"/>
  <c r="DD97" i="7"/>
  <c r="CR72" i="7"/>
  <c r="CN33" i="7"/>
  <c r="CN97" i="7"/>
  <c r="CM21" i="7"/>
  <c r="CZ104" i="7"/>
  <c r="CX79" i="7"/>
  <c r="CX72" i="7"/>
  <c r="CT36" i="7"/>
  <c r="CT54" i="7"/>
  <c r="CT56" i="7"/>
  <c r="CN112" i="7"/>
  <c r="DC58" i="7"/>
  <c r="DF33" i="7"/>
  <c r="CX99" i="7"/>
  <c r="DB87" i="7"/>
  <c r="DB24" i="7"/>
  <c r="DE22" i="7"/>
  <c r="DR77" i="7"/>
  <c r="CX46" i="7"/>
  <c r="CW92" i="7"/>
  <c r="DA75" i="7"/>
  <c r="DP42" i="7"/>
  <c r="CZ43" i="7"/>
  <c r="DF93" i="7"/>
  <c r="CX85" i="7"/>
  <c r="CZ65" i="7"/>
  <c r="DB37" i="7"/>
  <c r="DQ26" i="7"/>
  <c r="CP63" i="7"/>
  <c r="CQ20" i="7"/>
  <c r="CP60" i="7"/>
  <c r="DB23" i="7"/>
  <c r="DJ42" i="7"/>
  <c r="DA58" i="7"/>
  <c r="DD65" i="7"/>
  <c r="CX30" i="7"/>
  <c r="DD75" i="7"/>
  <c r="DB61" i="7"/>
  <c r="DO41" i="7"/>
  <c r="DE111" i="7"/>
  <c r="DB27" i="7"/>
  <c r="DB103" i="7"/>
  <c r="CX94" i="7"/>
  <c r="DB86" i="7"/>
  <c r="CZ92" i="7"/>
  <c r="DF50" i="7"/>
  <c r="CO38" i="7"/>
  <c r="CS111" i="7"/>
  <c r="DS65" i="7"/>
  <c r="CX61" i="7"/>
  <c r="DG100" i="7"/>
  <c r="DC49" i="7"/>
  <c r="DC71" i="7"/>
  <c r="DA98" i="7"/>
  <c r="DG31" i="7"/>
  <c r="DG89" i="7"/>
  <c r="CU95" i="7"/>
  <c r="CR57" i="7"/>
  <c r="DF105" i="7"/>
  <c r="CY39" i="7"/>
  <c r="CS50" i="7"/>
  <c r="CV58" i="7"/>
  <c r="CS95" i="7"/>
  <c r="CS85" i="7"/>
  <c r="DG11" i="7"/>
  <c r="CK75" i="7"/>
  <c r="CT46" i="7"/>
  <c r="CQ108" i="7"/>
  <c r="CV82" i="7"/>
  <c r="CK27" i="7"/>
  <c r="CT108" i="7"/>
  <c r="CP112" i="7"/>
  <c r="CW88" i="7"/>
  <c r="DG108" i="7"/>
  <c r="DP90" i="7"/>
  <c r="DL53" i="7"/>
  <c r="DG56" i="7"/>
  <c r="DA94" i="7"/>
  <c r="DL89" i="7"/>
  <c r="DJ74" i="7"/>
  <c r="DC15" i="7"/>
  <c r="DJ55" i="7"/>
  <c r="DK54" i="7"/>
  <c r="DK23" i="7"/>
  <c r="DK87" i="7"/>
  <c r="DE38" i="7"/>
  <c r="DE62" i="7"/>
  <c r="DI81" i="7"/>
  <c r="CY75" i="7"/>
  <c r="DD82" i="7"/>
  <c r="CX41" i="7"/>
  <c r="CW60" i="7"/>
  <c r="CW78" i="7"/>
  <c r="CW80" i="7"/>
  <c r="CW98" i="7"/>
  <c r="DG96" i="7"/>
  <c r="CX74" i="7"/>
  <c r="DC103" i="7"/>
  <c r="DG78" i="7"/>
  <c r="CU15" i="7"/>
  <c r="CU33" i="7"/>
  <c r="CV106" i="7"/>
  <c r="CR53" i="7"/>
  <c r="DD42" i="7"/>
  <c r="DC91" i="7"/>
  <c r="DL11" i="7"/>
  <c r="CZ73" i="7"/>
  <c r="DB39" i="7"/>
  <c r="CY111" i="7"/>
  <c r="DG25" i="7"/>
  <c r="CX106" i="7"/>
  <c r="CU31" i="7"/>
  <c r="DF66" i="7"/>
  <c r="DE110" i="7"/>
  <c r="DO87" i="7"/>
  <c r="DG101" i="7"/>
  <c r="DJ11" i="7"/>
  <c r="CX84" i="7"/>
  <c r="DC31" i="7"/>
  <c r="DB58" i="7"/>
  <c r="CN57" i="7"/>
  <c r="DN106" i="7"/>
  <c r="DS23" i="7"/>
  <c r="DL75" i="7"/>
  <c r="DI35" i="7"/>
  <c r="DN14" i="7"/>
  <c r="CY103" i="7"/>
  <c r="CZ56" i="7"/>
  <c r="DJ106" i="7"/>
  <c r="DC17" i="7"/>
  <c r="DB65" i="7"/>
  <c r="DE61" i="7"/>
  <c r="DB70" i="7"/>
  <c r="DB13" i="7"/>
  <c r="DB25" i="7"/>
  <c r="DL82" i="7"/>
  <c r="DA77" i="7"/>
  <c r="CZ21" i="7"/>
  <c r="DF29" i="7"/>
  <c r="CW39" i="7"/>
  <c r="CW107" i="7"/>
  <c r="CT82" i="7"/>
  <c r="CV25" i="7"/>
  <c r="CZ39" i="7"/>
  <c r="DF44" i="7"/>
  <c r="CX76" i="7"/>
  <c r="CY100" i="7"/>
  <c r="CW57" i="7"/>
  <c r="CV11" i="7"/>
  <c r="CW96" i="7"/>
  <c r="CN103" i="7"/>
  <c r="DG97" i="7"/>
  <c r="DC35" i="7"/>
  <c r="DB96" i="7"/>
  <c r="CX22" i="7"/>
  <c r="CZ53" i="7"/>
  <c r="DD16" i="7"/>
  <c r="DE35" i="7"/>
  <c r="DD38" i="7"/>
  <c r="CV19" i="7"/>
  <c r="DA87" i="7"/>
  <c r="DB76" i="7"/>
  <c r="DF63" i="7"/>
  <c r="DR94" i="7"/>
  <c r="DK104" i="7"/>
  <c r="CX81" i="7"/>
  <c r="DD72" i="7"/>
  <c r="CT68" i="7"/>
  <c r="CP103" i="7"/>
  <c r="CU16" i="7"/>
  <c r="CP100" i="7"/>
  <c r="DB35" i="7"/>
  <c r="CZ107" i="7"/>
  <c r="DG71" i="7"/>
  <c r="DN35" i="7"/>
  <c r="DF109" i="7"/>
  <c r="CX34" i="7"/>
  <c r="DB91" i="7"/>
  <c r="DQ53" i="7"/>
  <c r="DA66" i="7"/>
  <c r="DF69" i="7"/>
  <c r="DQ88" i="7"/>
  <c r="DC54" i="7"/>
  <c r="CX98" i="7"/>
  <c r="CZ102" i="7"/>
  <c r="CU30" i="7"/>
  <c r="CO78" i="7"/>
  <c r="CU48" i="7"/>
  <c r="DS109" i="7"/>
  <c r="DG60" i="7"/>
  <c r="DA54" i="7"/>
  <c r="DD35" i="7"/>
  <c r="CX111" i="7"/>
  <c r="CZ97" i="7"/>
  <c r="DC41" i="7"/>
  <c r="CY98" i="7"/>
  <c r="DQ33" i="7"/>
  <c r="CW67" i="7"/>
  <c r="CO103" i="7"/>
  <c r="DD43" i="7"/>
  <c r="CX58" i="7"/>
  <c r="CM62" i="7"/>
  <c r="DF79" i="7"/>
  <c r="DF83" i="7"/>
  <c r="DP76" i="7"/>
  <c r="CM50" i="7"/>
  <c r="DJ93" i="7"/>
  <c r="CY70" i="7"/>
  <c r="CL24" i="7"/>
  <c r="DB30" i="7"/>
  <c r="CN108" i="7"/>
  <c r="CU52" i="7"/>
  <c r="CW68" i="7"/>
  <c r="CW86" i="7"/>
  <c r="CO20" i="7"/>
  <c r="CO99" i="7"/>
  <c r="CN74" i="7"/>
  <c r="CB52" i="7"/>
  <c r="CQ99" i="7"/>
  <c r="CU43" i="7"/>
  <c r="CY79" i="7"/>
  <c r="CN39" i="7"/>
  <c r="CO70" i="7"/>
  <c r="CK82" i="7"/>
  <c r="CQ76" i="7"/>
  <c r="CU86" i="7"/>
  <c r="CR20" i="7"/>
  <c r="CW102" i="7"/>
  <c r="CP52" i="7"/>
  <c r="CM56" i="7"/>
  <c r="BY22" i="7"/>
  <c r="CM104" i="7"/>
  <c r="CL102" i="7"/>
  <c r="CA110" i="7"/>
  <c r="CY112" i="7"/>
  <c r="CT70" i="7"/>
  <c r="CL52" i="7"/>
  <c r="CL79" i="7"/>
  <c r="CK91" i="7"/>
  <c r="CV110" i="7"/>
  <c r="CN83" i="7"/>
  <c r="CU57" i="7"/>
  <c r="CM96" i="7"/>
  <c r="DD99" i="7"/>
  <c r="CK81" i="7"/>
  <c r="CX11" i="7"/>
  <c r="CL99" i="7"/>
  <c r="CS52" i="7"/>
  <c r="CT44" i="7"/>
  <c r="CP36" i="7"/>
  <c r="CU24" i="7"/>
  <c r="CR39" i="7"/>
  <c r="CW79" i="7"/>
  <c r="CX102" i="7"/>
  <c r="CU80" i="7"/>
  <c r="CR99" i="7"/>
  <c r="CN106" i="7"/>
  <c r="CT112" i="7"/>
  <c r="CO96" i="7"/>
  <c r="CV59" i="7"/>
  <c r="DF98" i="7"/>
  <c r="CV24" i="7"/>
  <c r="CO101" i="7"/>
  <c r="CL46" i="7"/>
  <c r="CT65" i="7"/>
  <c r="CQ69" i="7"/>
  <c r="CV91" i="7"/>
  <c r="CK55" i="7"/>
  <c r="DC99" i="7"/>
  <c r="CK13" i="7"/>
  <c r="CQ83" i="7"/>
  <c r="CV87" i="7"/>
  <c r="CU36" i="7"/>
  <c r="CL82" i="7"/>
  <c r="CW52" i="7"/>
  <c r="CQ19" i="7"/>
  <c r="DI46" i="7"/>
  <c r="CO19" i="7"/>
  <c r="CU26" i="7"/>
  <c r="CA103" i="7"/>
  <c r="CL42" i="7"/>
  <c r="CV79" i="7"/>
  <c r="BZ34" i="7"/>
  <c r="CL59" i="7"/>
  <c r="CA59" i="7"/>
  <c r="CM74" i="7"/>
  <c r="CU60" i="7"/>
  <c r="CP102" i="7"/>
  <c r="CV111" i="7"/>
  <c r="BX21" i="7"/>
  <c r="CL58" i="7"/>
  <c r="BX92" i="7"/>
  <c r="BY27" i="7"/>
  <c r="BZ26" i="7"/>
  <c r="CB101" i="7"/>
  <c r="BZ52" i="7"/>
  <c r="CA35" i="7"/>
  <c r="BW54" i="7"/>
  <c r="BX36" i="7"/>
  <c r="BW60" i="7"/>
  <c r="BY103" i="7"/>
  <c r="CV99" i="7"/>
  <c r="CU56" i="7"/>
  <c r="CQ40" i="7"/>
  <c r="BY105" i="7"/>
  <c r="CQ101" i="7"/>
  <c r="CS80" i="7"/>
  <c r="CB56" i="7"/>
  <c r="CR86" i="7"/>
  <c r="CV50" i="7"/>
  <c r="BY14" i="7"/>
  <c r="CV33" i="7"/>
  <c r="CB28" i="7"/>
  <c r="CK70" i="7"/>
  <c r="BX53" i="7"/>
  <c r="CL106" i="7"/>
  <c r="CB55" i="7"/>
  <c r="CB73" i="7"/>
  <c r="BY24" i="7"/>
  <c r="BZ90" i="7"/>
  <c r="CP47" i="7"/>
  <c r="BX46" i="7"/>
  <c r="DF81" i="7"/>
  <c r="DD98" i="7"/>
  <c r="CW77" i="7"/>
  <c r="CU35" i="7"/>
  <c r="DC97" i="7"/>
  <c r="DA64" i="7"/>
  <c r="DE89" i="7"/>
  <c r="DG37" i="7"/>
  <c r="DC61" i="7"/>
  <c r="CX93" i="7"/>
  <c r="CL19" i="7"/>
  <c r="CX43" i="7"/>
  <c r="CX80" i="7"/>
  <c r="CL26" i="7"/>
  <c r="CX63" i="7"/>
  <c r="CU34" i="7"/>
  <c r="CV41" i="7"/>
  <c r="CR54" i="7"/>
  <c r="CS51" i="7"/>
  <c r="CP51" i="7"/>
  <c r="CN14" i="7"/>
  <c r="CR89" i="7"/>
  <c r="CA50" i="7"/>
  <c r="CL96" i="7"/>
  <c r="CR77" i="7"/>
  <c r="CY105" i="7"/>
  <c r="CT22" i="7"/>
  <c r="CL103" i="7"/>
  <c r="CP83" i="7"/>
  <c r="CL91" i="7"/>
  <c r="CV94" i="7"/>
  <c r="CP106" i="7"/>
  <c r="CU41" i="7"/>
  <c r="CM52" i="7"/>
  <c r="CN11" i="7"/>
  <c r="CW74" i="7"/>
  <c r="BW100" i="7"/>
  <c r="CL20" i="7"/>
  <c r="CA61" i="7"/>
  <c r="DC75" i="7"/>
  <c r="CW62" i="7"/>
  <c r="CU66" i="7"/>
  <c r="CO46" i="7"/>
  <c r="CS81" i="7"/>
  <c r="CW100" i="7"/>
  <c r="CQ39" i="7"/>
  <c r="CV45" i="7"/>
  <c r="CQ84" i="7"/>
  <c r="CX107" i="7"/>
  <c r="CW110" i="7"/>
  <c r="CU82" i="7"/>
  <c r="CR56" i="7"/>
  <c r="CK57" i="7"/>
  <c r="CT53" i="7"/>
  <c r="CN62" i="7"/>
  <c r="CV16" i="7"/>
  <c r="CM80" i="7"/>
  <c r="CM63" i="7"/>
  <c r="DC100" i="7"/>
  <c r="CT86" i="7"/>
  <c r="DC11" i="7"/>
  <c r="CQ17" i="7"/>
  <c r="CU101" i="7"/>
  <c r="CQ11" i="7"/>
  <c r="CR98" i="7"/>
  <c r="CZ77" i="7"/>
  <c r="CU49" i="7"/>
  <c r="CT72" i="7"/>
  <c r="CP107" i="7"/>
  <c r="CW51" i="7"/>
  <c r="CO84" i="7"/>
  <c r="CP78" i="7"/>
  <c r="CO37" i="7"/>
  <c r="CZ28" i="7"/>
  <c r="CP81" i="7"/>
  <c r="CO94" i="7"/>
  <c r="CO29" i="7"/>
  <c r="CV44" i="7"/>
  <c r="CO66" i="7"/>
  <c r="CT75" i="7"/>
  <c r="CK64" i="7"/>
  <c r="CV54" i="7"/>
  <c r="CU40" i="7"/>
  <c r="CQ52" i="7"/>
  <c r="CB109" i="7"/>
  <c r="CN71" i="7"/>
  <c r="CR68" i="7"/>
  <c r="CB48" i="7"/>
  <c r="CS12" i="7"/>
  <c r="CT67" i="7"/>
  <c r="CB18" i="7"/>
  <c r="CU109" i="7"/>
  <c r="BY30" i="7"/>
  <c r="CN12" i="7"/>
  <c r="CA79" i="7"/>
  <c r="CT77" i="7"/>
  <c r="CA68" i="7"/>
  <c r="BW25" i="7"/>
  <c r="CA25" i="7"/>
  <c r="BY29" i="7"/>
  <c r="BZ89" i="7"/>
  <c r="CB65" i="7"/>
  <c r="CB14" i="7"/>
  <c r="BX25" i="7"/>
  <c r="CL51" i="7"/>
  <c r="CO63" i="7"/>
  <c r="CP56" i="7"/>
  <c r="CT85" i="7"/>
  <c r="CK107" i="7"/>
  <c r="CB20" i="7"/>
  <c r="CB92" i="7"/>
  <c r="CQ71" i="7"/>
  <c r="CA43" i="7"/>
  <c r="CR88" i="7"/>
  <c r="CR37" i="7"/>
  <c r="BY43" i="7"/>
  <c r="CN13" i="7"/>
  <c r="CA42" i="7"/>
  <c r="BX26" i="7"/>
  <c r="CQ79" i="7"/>
  <c r="CU59" i="7"/>
  <c r="BX62" i="7"/>
  <c r="BZ57" i="7"/>
  <c r="BX20" i="7"/>
  <c r="CA41" i="7"/>
  <c r="CK62" i="7"/>
  <c r="CR34" i="7"/>
  <c r="BW71" i="7"/>
  <c r="CB43" i="7"/>
  <c r="BX83" i="7"/>
  <c r="CB59" i="7"/>
  <c r="CO107" i="7"/>
  <c r="CT90" i="7"/>
  <c r="CK11" i="7"/>
  <c r="BZ19" i="7"/>
  <c r="BZ91" i="7"/>
  <c r="CR85" i="7"/>
  <c r="BW20" i="7"/>
  <c r="CL16" i="7"/>
  <c r="CS103" i="7"/>
  <c r="CA26" i="7"/>
  <c r="CK68" i="7"/>
  <c r="BW12" i="7"/>
  <c r="BZ44" i="7"/>
  <c r="BY72" i="7"/>
  <c r="CL71" i="7"/>
  <c r="CS60" i="7"/>
  <c r="BY69" i="7"/>
  <c r="CL80" i="7"/>
  <c r="CV98" i="7"/>
  <c r="BW62" i="7"/>
  <c r="CO23" i="7"/>
  <c r="BZ112" i="7"/>
  <c r="CO26" i="7"/>
  <c r="BX106" i="7"/>
  <c r="CS75" i="7"/>
  <c r="BY50" i="7"/>
  <c r="CA71" i="7"/>
  <c r="BX32" i="7"/>
  <c r="CU76" i="7"/>
  <c r="CY18" i="7"/>
  <c r="CR60" i="7"/>
  <c r="CU75" i="7"/>
  <c r="CB86" i="7"/>
  <c r="CN45" i="7"/>
  <c r="CQ41" i="7"/>
  <c r="BW98" i="7"/>
  <c r="CN67" i="7"/>
  <c r="BW11" i="7"/>
  <c r="CR12" i="7"/>
  <c r="CW42" i="7"/>
  <c r="CN89" i="7"/>
  <c r="CP28" i="7"/>
  <c r="BX29" i="7"/>
  <c r="DJ71" i="7"/>
  <c r="DD110" i="7"/>
  <c r="CW11" i="7"/>
  <c r="CS13" i="7"/>
  <c r="CX19" i="7"/>
  <c r="DB34" i="7"/>
  <c r="DF32" i="7"/>
  <c r="DQ21" i="7"/>
  <c r="DB107" i="7"/>
  <c r="CX33" i="7"/>
  <c r="CV40" i="7"/>
  <c r="DA103" i="7"/>
  <c r="CZ25" i="7"/>
  <c r="CK29" i="7"/>
  <c r="CT83" i="7"/>
  <c r="CW112" i="7"/>
  <c r="CM42" i="7"/>
  <c r="CR94" i="7"/>
  <c r="CS91" i="7"/>
  <c r="BZ75" i="7"/>
  <c r="CA83" i="7"/>
  <c r="CK37" i="7"/>
  <c r="CT19" i="7"/>
  <c r="BW90" i="7"/>
  <c r="CO65" i="7"/>
  <c r="DC68" i="7"/>
  <c r="CW14" i="7"/>
  <c r="CV74" i="7"/>
  <c r="CR83" i="7"/>
  <c r="CS92" i="7"/>
  <c r="CW84" i="7"/>
  <c r="CP55" i="7"/>
  <c r="CV29" i="7"/>
  <c r="CS93" i="7"/>
  <c r="CO61" i="7"/>
  <c r="CO93" i="7"/>
  <c r="BZ94" i="7"/>
  <c r="CL85" i="7"/>
  <c r="CB112" i="7"/>
  <c r="DA45" i="7"/>
  <c r="CV37" i="7"/>
  <c r="CT100" i="7"/>
  <c r="CY11" i="7"/>
  <c r="CS82" i="7"/>
  <c r="CU39" i="7"/>
  <c r="CN31" i="7"/>
  <c r="CP93" i="7"/>
  <c r="CM82" i="7"/>
  <c r="DA12" i="7"/>
  <c r="CV69" i="7"/>
  <c r="CW85" i="7"/>
  <c r="CO35" i="7"/>
  <c r="CP66" i="7"/>
  <c r="CT87" i="7"/>
  <c r="CQ63" i="7"/>
  <c r="CT84" i="7"/>
  <c r="CS66" i="7"/>
  <c r="CM58" i="7"/>
  <c r="DA47" i="7"/>
  <c r="CV85" i="7"/>
  <c r="CT97" i="7"/>
  <c r="CK47" i="7"/>
  <c r="CV105" i="7"/>
  <c r="CO111" i="7"/>
  <c r="CM54" i="7"/>
  <c r="DE100" i="7"/>
  <c r="CW23" i="7"/>
  <c r="CV26" i="7"/>
  <c r="CQ64" i="7"/>
  <c r="CW89" i="7"/>
  <c r="CM65" i="7"/>
  <c r="CL108" i="7"/>
  <c r="CT14" i="7"/>
  <c r="DG26" i="7"/>
  <c r="CN69" i="7"/>
  <c r="CK93" i="7"/>
  <c r="CO42" i="7"/>
  <c r="CW50" i="7"/>
  <c r="CO41" i="7"/>
  <c r="CW25" i="7"/>
  <c r="CS97" i="7"/>
  <c r="CM25" i="7"/>
  <c r="CT31" i="7"/>
  <c r="CL77" i="7"/>
  <c r="BZ31" i="7"/>
  <c r="BY94" i="7"/>
  <c r="CS48" i="7"/>
  <c r="BY54" i="7"/>
  <c r="CK66" i="7"/>
  <c r="CV95" i="7"/>
  <c r="BX63" i="7"/>
  <c r="CR41" i="7"/>
  <c r="CA96" i="7"/>
  <c r="BZ43" i="7"/>
  <c r="CK26" i="7"/>
  <c r="CT101" i="7"/>
  <c r="CK16" i="7"/>
  <c r="BW24" i="7"/>
  <c r="BX18" i="7"/>
  <c r="BZ41" i="7"/>
  <c r="CK101" i="7"/>
  <c r="BX23" i="7"/>
  <c r="BW93" i="7"/>
  <c r="CR74" i="7"/>
  <c r="BW27" i="7"/>
  <c r="CR111" i="7"/>
  <c r="CW87" i="7"/>
  <c r="CV109" i="7"/>
  <c r="CO87" i="7"/>
  <c r="CU28" i="7"/>
  <c r="CA94" i="7"/>
  <c r="CM29" i="7"/>
  <c r="CU108" i="7"/>
  <c r="CB107" i="7"/>
  <c r="CO56" i="7"/>
  <c r="BW37" i="7"/>
  <c r="CM69" i="7"/>
  <c r="BW103" i="7"/>
  <c r="BX41" i="7"/>
  <c r="CR76" i="7"/>
  <c r="CO77" i="7"/>
  <c r="CU61" i="7"/>
  <c r="BZ73" i="7"/>
  <c r="CB46" i="7"/>
  <c r="CQ100" i="7"/>
  <c r="BZ21" i="7"/>
  <c r="CM111" i="7"/>
  <c r="DK80" i="7"/>
  <c r="DB97" i="7"/>
  <c r="DE68" i="7"/>
  <c r="DC47" i="7"/>
  <c r="CU11" i="7"/>
  <c r="CT81" i="7"/>
  <c r="DA57" i="7"/>
  <c r="CX29" i="7"/>
  <c r="DR83" i="7"/>
  <c r="DA39" i="7"/>
  <c r="DC50" i="7"/>
  <c r="DB106" i="7"/>
  <c r="DF91" i="7"/>
  <c r="CP99" i="7"/>
  <c r="CM28" i="7"/>
  <c r="CU83" i="7"/>
  <c r="CQ105" i="7"/>
  <c r="CS56" i="7"/>
  <c r="CS71" i="7"/>
  <c r="BZ84" i="7"/>
  <c r="CB95" i="7"/>
  <c r="CL93" i="7"/>
  <c r="CL63" i="7"/>
  <c r="CB83" i="7"/>
  <c r="CK33" i="7"/>
  <c r="DE93" i="7"/>
  <c r="CS39" i="7"/>
  <c r="CT99" i="7"/>
  <c r="CL104" i="7"/>
  <c r="CP11" i="7"/>
  <c r="CU23" i="7"/>
  <c r="CN17" i="7"/>
  <c r="CS24" i="7"/>
  <c r="CT94" i="7"/>
  <c r="CA67" i="7"/>
  <c r="CP42" i="7"/>
  <c r="CA88" i="7"/>
  <c r="CS36" i="7"/>
  <c r="BW13" i="7"/>
  <c r="DI65" i="7"/>
  <c r="CS90" i="7"/>
  <c r="CW17" i="7"/>
  <c r="CU84" i="7"/>
  <c r="CM44" i="7"/>
  <c r="CV27" i="7"/>
  <c r="CO81" i="7"/>
  <c r="CN98" i="7"/>
  <c r="CP80" i="7"/>
  <c r="DF34" i="7"/>
  <c r="CP16" i="7"/>
  <c r="CT25" i="7"/>
  <c r="DD11" i="7"/>
  <c r="CR50" i="7"/>
  <c r="CT51" i="7"/>
  <c r="CM108" i="7"/>
  <c r="CW63" i="7"/>
  <c r="CM105" i="7"/>
  <c r="CZ24" i="7"/>
  <c r="CW105" i="7"/>
  <c r="CN43" i="7"/>
  <c r="CW16" i="7"/>
  <c r="CM23" i="7"/>
  <c r="CS41" i="7"/>
  <c r="CT60" i="7"/>
  <c r="CZ36" i="7"/>
  <c r="CW59" i="7"/>
  <c r="CL17" i="7"/>
  <c r="CW48" i="7"/>
  <c r="CL34" i="7"/>
  <c r="CN70" i="7"/>
  <c r="CU38" i="7"/>
  <c r="CQ56" i="7"/>
  <c r="CU72" i="7"/>
  <c r="CX53" i="7"/>
  <c r="CV72" i="7"/>
  <c r="CQ85" i="7"/>
  <c r="CL18" i="7"/>
  <c r="CW99" i="7"/>
  <c r="CN101" i="7"/>
  <c r="CV107" i="7"/>
  <c r="CQ18" i="7"/>
  <c r="CW32" i="7"/>
  <c r="CV93" i="7"/>
  <c r="CR102" i="7"/>
  <c r="CT34" i="7"/>
  <c r="BZ100" i="7"/>
  <c r="CN60" i="7"/>
  <c r="CU44" i="7"/>
  <c r="CB99" i="7"/>
  <c r="CS104" i="7"/>
  <c r="BZ101" i="7"/>
  <c r="CS33" i="7"/>
  <c r="BW69" i="7"/>
  <c r="BY67" i="7"/>
  <c r="CL73" i="7"/>
  <c r="CO98" i="7"/>
  <c r="CT109" i="7"/>
  <c r="BX49" i="7"/>
  <c r="BX80" i="7"/>
  <c r="CR100" i="7"/>
  <c r="CT18" i="7"/>
  <c r="BW80" i="7"/>
  <c r="CN22" i="7"/>
  <c r="BX102" i="7"/>
  <c r="BX14" i="7"/>
  <c r="BX66" i="7"/>
  <c r="CX64" i="7"/>
  <c r="DN58" i="7"/>
  <c r="DP93" i="7"/>
  <c r="DR100" i="7"/>
  <c r="DF90" i="7"/>
  <c r="CN86" i="7"/>
  <c r="DD96" i="7"/>
  <c r="CX54" i="7"/>
  <c r="DD26" i="7"/>
  <c r="DD55" i="7"/>
  <c r="DC62" i="7"/>
  <c r="DC16" i="7"/>
  <c r="CX96" i="7"/>
  <c r="DE11" i="7"/>
  <c r="CO28" i="7"/>
  <c r="CV103" i="7"/>
  <c r="CK94" i="7"/>
  <c r="CR51" i="7"/>
  <c r="CQ48" i="7"/>
  <c r="CB21" i="7"/>
  <c r="BW91" i="7"/>
  <c r="BX48" i="7"/>
  <c r="CL37" i="7"/>
  <c r="BZ17" i="7"/>
  <c r="CQ51" i="7"/>
  <c r="DB11" i="7"/>
  <c r="CP21" i="7"/>
  <c r="CU99" i="7"/>
  <c r="CU68" i="7"/>
  <c r="CQ93" i="7"/>
  <c r="CT110" i="7"/>
  <c r="CS96" i="7"/>
  <c r="CS64" i="7"/>
  <c r="CQ12" i="7"/>
  <c r="CB79" i="7"/>
  <c r="CN20" i="7"/>
  <c r="BX69" i="7"/>
  <c r="CK44" i="7"/>
  <c r="BZ51" i="7"/>
  <c r="CU63" i="7"/>
  <c r="CK18" i="7"/>
  <c r="CS88" i="7"/>
  <c r="CV92" i="7"/>
  <c r="CQ72" i="7"/>
  <c r="CO12" i="7"/>
  <c r="CM85" i="7"/>
  <c r="CM36" i="7"/>
  <c r="CQ29" i="7"/>
  <c r="CU62" i="7"/>
  <c r="CS79" i="7"/>
  <c r="CW47" i="7"/>
  <c r="CU100" i="7"/>
  <c r="CM88" i="7"/>
  <c r="CU55" i="7"/>
  <c r="CO30" i="7"/>
  <c r="CU73" i="7"/>
  <c r="CS31" i="7"/>
  <c r="DB49" i="7"/>
  <c r="CV51" i="7"/>
  <c r="CP67" i="7"/>
  <c r="CT55" i="7"/>
  <c r="CQ22" i="7"/>
  <c r="CR75" i="7"/>
  <c r="CV14" i="7"/>
  <c r="DB18" i="7"/>
  <c r="CQ47" i="7"/>
  <c r="CN42" i="7"/>
  <c r="CU51" i="7"/>
  <c r="CP13" i="7"/>
  <c r="CO14" i="7"/>
  <c r="CV46" i="7"/>
  <c r="CL83" i="7"/>
  <c r="CV64" i="7"/>
  <c r="CX92" i="7"/>
  <c r="CU81" i="7"/>
  <c r="CU18" i="7"/>
  <c r="CP96" i="7"/>
  <c r="CT96" i="7"/>
  <c r="CS58" i="7"/>
  <c r="CR65" i="7"/>
  <c r="CQ21" i="7"/>
  <c r="CL62" i="7"/>
  <c r="CL112" i="7"/>
  <c r="CQ109" i="7"/>
  <c r="CW83" i="7"/>
  <c r="BY18" i="7"/>
  <c r="CK49" i="7"/>
  <c r="CV17" i="7"/>
  <c r="BY79" i="7"/>
  <c r="CR62" i="7"/>
  <c r="CA33" i="7"/>
  <c r="CP87" i="7"/>
  <c r="BY48" i="7"/>
  <c r="BZ86" i="7"/>
  <c r="BY53" i="7"/>
  <c r="CO72" i="7"/>
  <c r="CO22" i="7"/>
  <c r="CO45" i="7"/>
  <c r="BW106" i="7"/>
  <c r="CS14" i="7"/>
  <c r="BZ81" i="7"/>
  <c r="CB81" i="7"/>
  <c r="BW17" i="7"/>
  <c r="CQ34" i="7"/>
  <c r="BZ15" i="7"/>
  <c r="CB25" i="7"/>
  <c r="CQ23" i="7"/>
  <c r="CK103" i="7"/>
  <c r="CN87" i="7"/>
  <c r="CM91" i="7"/>
  <c r="CB27" i="7"/>
  <c r="CQ37" i="7"/>
  <c r="CP15" i="7"/>
  <c r="BY28" i="7"/>
  <c r="DQ107" i="7"/>
  <c r="DK26" i="7"/>
  <c r="CY76" i="7"/>
  <c r="DB64" i="7"/>
  <c r="DR56" i="7"/>
  <c r="DA89" i="7"/>
  <c r="CT80" i="7"/>
  <c r="DC65" i="7"/>
  <c r="CZ45" i="7"/>
  <c r="DF74" i="7"/>
  <c r="CV22" i="7"/>
  <c r="DD18" i="7"/>
  <c r="CX38" i="7"/>
  <c r="CV83" i="7"/>
  <c r="DA111" i="7"/>
  <c r="CK48" i="7"/>
  <c r="CK98" i="7"/>
  <c r="CU70" i="7"/>
  <c r="CU104" i="7"/>
  <c r="CW45" i="7"/>
  <c r="CP25" i="7"/>
  <c r="CR64" i="7"/>
  <c r="CB88" i="7"/>
  <c r="CR49" i="7"/>
  <c r="BZ67" i="7"/>
  <c r="CX49" i="7"/>
  <c r="CL100" i="7"/>
  <c r="CM79" i="7"/>
  <c r="CM45" i="7"/>
  <c r="CW82" i="7"/>
  <c r="CL23" i="7"/>
  <c r="CP57" i="7"/>
  <c r="CT59" i="7"/>
  <c r="CO92" i="7"/>
  <c r="CP86" i="7"/>
  <c r="BW34" i="7"/>
  <c r="CL64" i="7"/>
  <c r="CB36" i="7"/>
  <c r="CN90" i="7"/>
  <c r="CX50" i="7"/>
  <c r="CR81" i="7"/>
  <c r="CQ59" i="7"/>
  <c r="CO80" i="7"/>
  <c r="CU69" i="7"/>
  <c r="CP24" i="7"/>
  <c r="CN79" i="7"/>
  <c r="CT95" i="7"/>
  <c r="CM61" i="7"/>
  <c r="DE81" i="7"/>
  <c r="CQ87" i="7"/>
  <c r="CL90" i="7"/>
  <c r="CL81" i="7"/>
  <c r="CU85" i="7"/>
  <c r="CK110" i="7"/>
  <c r="CQ111" i="7"/>
  <c r="CR71" i="7"/>
  <c r="CR27" i="7"/>
  <c r="CQ73" i="7"/>
  <c r="DD104" i="7"/>
  <c r="CM15" i="7"/>
  <c r="CK102" i="7"/>
  <c r="CR63" i="7"/>
  <c r="CT105" i="7"/>
  <c r="CP41" i="7"/>
  <c r="CT111" i="7"/>
  <c r="DE72" i="7"/>
  <c r="CQ106" i="7"/>
  <c r="CQ103" i="7"/>
  <c r="CO40" i="7"/>
  <c r="CV28" i="7"/>
  <c r="CR17" i="7"/>
  <c r="CT29" i="7"/>
  <c r="CK12" i="7"/>
  <c r="DJ26" i="7"/>
  <c r="CW44" i="7"/>
  <c r="CL11" i="7"/>
  <c r="CW64" i="7"/>
  <c r="CK46" i="7"/>
  <c r="CM109" i="7"/>
  <c r="CU54" i="7"/>
  <c r="CR105" i="7"/>
  <c r="CU88" i="7"/>
  <c r="CU22" i="7"/>
  <c r="CK76" i="7"/>
  <c r="CB82" i="7"/>
  <c r="CK71" i="7"/>
  <c r="CB42" i="7"/>
  <c r="CB108" i="7"/>
  <c r="CO17" i="7"/>
  <c r="BW51" i="7"/>
  <c r="CK53" i="7"/>
  <c r="BX77" i="7"/>
  <c r="CS22" i="7"/>
  <c r="BX64" i="7"/>
  <c r="BW19" i="7"/>
  <c r="BX24" i="7"/>
  <c r="CB75" i="7"/>
  <c r="BX73" i="7"/>
  <c r="BZ46" i="7"/>
  <c r="CQ36" i="7"/>
  <c r="BZ27" i="7"/>
  <c r="CB54" i="7"/>
  <c r="BY17" i="7"/>
  <c r="CA46" i="7"/>
  <c r="BZ28" i="7"/>
  <c r="CS101" i="7"/>
  <c r="BX16" i="7"/>
  <c r="CS15" i="7"/>
  <c r="CP95" i="7"/>
  <c r="BZ78" i="7"/>
  <c r="CN105" i="7"/>
  <c r="CU106" i="7"/>
  <c r="BY101" i="7"/>
  <c r="DN38" i="7"/>
  <c r="DK22" i="7"/>
  <c r="CW19" i="7"/>
  <c r="CS105" i="7"/>
  <c r="CX21" i="7"/>
  <c r="DF68" i="7"/>
  <c r="CM92" i="7"/>
  <c r="DA32" i="7"/>
  <c r="DF59" i="7"/>
  <c r="CY47" i="7"/>
  <c r="CM72" i="7"/>
  <c r="CX59" i="7"/>
  <c r="DC14" i="7"/>
  <c r="CO27" i="7"/>
  <c r="CX48" i="7"/>
  <c r="CL21" i="7"/>
  <c r="CM112" i="7"/>
  <c r="CV78" i="7"/>
  <c r="CV96" i="7"/>
  <c r="CO108" i="7"/>
  <c r="CQ92" i="7"/>
  <c r="CN47" i="7"/>
  <c r="BX39" i="7"/>
  <c r="CM37" i="7"/>
  <c r="CT64" i="7"/>
  <c r="DF27" i="7"/>
  <c r="CP53" i="7"/>
  <c r="CQ70" i="7"/>
  <c r="CR92" i="7"/>
  <c r="CU53" i="7"/>
  <c r="CT12" i="7"/>
  <c r="CO79" i="7"/>
  <c r="CV112" i="7"/>
  <c r="CN37" i="7"/>
  <c r="CS34" i="7"/>
  <c r="CB97" i="7"/>
  <c r="CQ38" i="7"/>
  <c r="CT17" i="7"/>
  <c r="BW58" i="7"/>
  <c r="CX18" i="7"/>
  <c r="CM66" i="7"/>
  <c r="CP33" i="7"/>
  <c r="CS37" i="7"/>
  <c r="CV73" i="7"/>
  <c r="CU102" i="7"/>
  <c r="CP79" i="7"/>
  <c r="CT61" i="7"/>
  <c r="CS42" i="7"/>
  <c r="DD47" i="7"/>
  <c r="CN35" i="7"/>
  <c r="CS43" i="7"/>
  <c r="CQ28" i="7"/>
  <c r="CV89" i="7"/>
  <c r="CP85" i="7"/>
  <c r="CN34" i="7"/>
  <c r="CM18" i="7"/>
  <c r="CM51" i="7"/>
  <c r="CL60" i="7"/>
  <c r="CZ50" i="7"/>
  <c r="CS29" i="7"/>
  <c r="CM78" i="7"/>
  <c r="CK60" i="7"/>
  <c r="CW97" i="7"/>
  <c r="CL40" i="7"/>
  <c r="CU71" i="7"/>
  <c r="DK110" i="7"/>
  <c r="CP88" i="7"/>
  <c r="CL45" i="7"/>
  <c r="CS102" i="7"/>
  <c r="CW34" i="7"/>
  <c r="CK111" i="7"/>
  <c r="CU103" i="7"/>
  <c r="CS108" i="7"/>
  <c r="DC45" i="7"/>
  <c r="CQ14" i="7"/>
  <c r="CM19" i="7"/>
  <c r="CU67" i="7"/>
  <c r="CP98" i="7"/>
  <c r="CP45" i="7"/>
  <c r="CV62" i="7"/>
  <c r="CK39" i="7"/>
  <c r="CV80" i="7"/>
  <c r="CS26" i="7"/>
  <c r="CK51" i="7"/>
  <c r="CA90" i="7"/>
  <c r="CS99" i="7"/>
  <c r="CU42" i="7"/>
  <c r="CB111" i="7"/>
  <c r="CP73" i="7"/>
  <c r="CA21" i="7"/>
  <c r="CM84" i="7"/>
  <c r="CA75" i="7"/>
  <c r="CO71" i="7"/>
  <c r="BX12" i="7"/>
  <c r="CM49" i="7"/>
  <c r="CA105" i="7"/>
  <c r="CA28" i="7"/>
  <c r="BY95" i="7"/>
  <c r="CB35" i="7"/>
  <c r="DG74" i="7"/>
  <c r="DA15" i="7"/>
  <c r="CN102" i="7"/>
  <c r="CB96" i="7"/>
  <c r="CT62" i="7"/>
  <c r="CR91" i="7"/>
  <c r="DP106" i="7"/>
  <c r="CV61" i="7"/>
  <c r="CW109" i="7"/>
  <c r="CQ30" i="7"/>
  <c r="CK69" i="7"/>
  <c r="CL89" i="7"/>
  <c r="BX37" i="7"/>
  <c r="CS21" i="7"/>
  <c r="CA85" i="7"/>
  <c r="CU90" i="7"/>
  <c r="BZ35" i="7"/>
  <c r="CK41" i="7"/>
  <c r="CS19" i="7"/>
  <c r="CN88" i="7"/>
  <c r="CK86" i="7"/>
  <c r="BW46" i="7"/>
  <c r="CS89" i="7"/>
  <c r="BX76" i="7"/>
  <c r="CL84" i="7"/>
  <c r="BY39" i="7"/>
  <c r="BY84" i="7"/>
  <c r="CB24" i="7"/>
  <c r="BY92" i="7"/>
  <c r="CR35" i="7"/>
  <c r="CL87" i="7"/>
  <c r="CM33" i="7"/>
  <c r="CU92" i="7"/>
  <c r="BY112" i="7"/>
  <c r="CM98" i="7"/>
  <c r="CN91" i="7"/>
  <c r="BX75" i="7"/>
  <c r="CN32" i="7"/>
  <c r="CV97" i="7"/>
  <c r="BY51" i="7"/>
  <c r="BZ70" i="7"/>
  <c r="CS11" i="7"/>
  <c r="CO102" i="7"/>
  <c r="CK52" i="7"/>
  <c r="CQ57" i="7"/>
  <c r="CB80" i="7"/>
  <c r="BX109" i="7"/>
  <c r="CK89" i="7"/>
  <c r="CN29" i="7"/>
  <c r="BX67" i="7"/>
  <c r="CS109" i="7"/>
  <c r="CB49" i="7"/>
  <c r="BW50" i="7"/>
  <c r="CS61" i="7"/>
  <c r="CB11" i="7"/>
  <c r="CK112" i="7"/>
  <c r="CO16" i="7"/>
  <c r="CM46" i="7"/>
  <c r="CO57" i="7"/>
  <c r="CW24" i="7"/>
  <c r="BX43" i="7"/>
  <c r="CR96" i="7"/>
  <c r="CO21" i="7"/>
  <c r="BW73" i="7"/>
  <c r="CL22" i="7"/>
  <c r="BY102" i="7"/>
  <c r="BX28" i="7"/>
  <c r="BY45" i="7"/>
  <c r="BX78" i="7"/>
  <c r="CT89" i="7"/>
  <c r="CW38" i="7"/>
  <c r="CS107" i="7"/>
  <c r="BW38" i="7"/>
  <c r="CS76" i="7"/>
  <c r="CP61" i="7"/>
  <c r="CB105" i="7"/>
  <c r="CM43" i="7"/>
  <c r="CT33" i="7"/>
  <c r="BY90" i="7"/>
  <c r="CN23" i="7"/>
  <c r="BW65" i="7"/>
  <c r="CN15" i="7"/>
  <c r="DA46" i="7"/>
  <c r="CL43" i="7"/>
  <c r="CV63" i="7"/>
  <c r="BY33" i="7"/>
  <c r="CQ102" i="7"/>
  <c r="CL25" i="7"/>
  <c r="BZ98" i="7"/>
  <c r="CK63" i="7"/>
  <c r="DA11" i="7"/>
  <c r="CL61" i="7"/>
  <c r="CT41" i="7"/>
  <c r="BZ39" i="7"/>
  <c r="CR18" i="7"/>
  <c r="CA82" i="7"/>
  <c r="CZ11" i="7"/>
  <c r="BZ23" i="7"/>
  <c r="CL35" i="7"/>
  <c r="BY89" i="7"/>
  <c r="BY87" i="7"/>
  <c r="CW31" i="7"/>
  <c r="CW58" i="7"/>
  <c r="CN80" i="7"/>
  <c r="CQ90" i="7"/>
  <c r="BW40" i="7"/>
  <c r="BW32" i="7"/>
  <c r="CA54" i="7"/>
  <c r="CP64" i="7"/>
  <c r="BX98" i="7"/>
  <c r="CB72" i="7"/>
  <c r="CT102" i="7"/>
  <c r="CP49" i="7"/>
  <c r="CK97" i="7"/>
  <c r="CB69" i="7"/>
  <c r="CL32" i="7"/>
  <c r="CA64" i="7"/>
  <c r="BZ25" i="7"/>
  <c r="CM100" i="7"/>
  <c r="BZ47" i="7"/>
  <c r="CR32" i="7"/>
  <c r="CT48" i="7"/>
  <c r="CA13" i="7"/>
  <c r="CO11" i="7"/>
  <c r="BW89" i="7"/>
  <c r="CA31" i="7"/>
  <c r="CV15" i="7"/>
  <c r="DL97" i="7"/>
  <c r="CZ67" i="7"/>
  <c r="CS47" i="7"/>
  <c r="DP62" i="7"/>
  <c r="CN65" i="7"/>
  <c r="CL15" i="7"/>
  <c r="CU111" i="7"/>
  <c r="CL56" i="7"/>
  <c r="DB81" i="7"/>
  <c r="CW54" i="7"/>
  <c r="CT30" i="7"/>
  <c r="BY59" i="7"/>
  <c r="CO90" i="7"/>
  <c r="CM99" i="7"/>
  <c r="CN26" i="7"/>
  <c r="CO51" i="7"/>
  <c r="CT92" i="7"/>
  <c r="CB40" i="7"/>
  <c r="CO18" i="7"/>
  <c r="CS73" i="7"/>
  <c r="CA86" i="7"/>
  <c r="BY104" i="7"/>
  <c r="CB66" i="7"/>
  <c r="BW53" i="7"/>
  <c r="CM57" i="7"/>
  <c r="CA51" i="7"/>
  <c r="BX33" i="7"/>
  <c r="CB104" i="7"/>
  <c r="CB30" i="7"/>
  <c r="DG61" i="7"/>
  <c r="CV32" i="7"/>
  <c r="CN41" i="7"/>
  <c r="CW49" i="7"/>
  <c r="CA40" i="7"/>
  <c r="CA99" i="7"/>
  <c r="CR38" i="7"/>
  <c r="BX45" i="7"/>
  <c r="CB12" i="7"/>
  <c r="CK17" i="7"/>
  <c r="BZ111" i="7"/>
  <c r="CB78" i="7"/>
  <c r="CR52" i="7"/>
  <c r="CR28" i="7"/>
  <c r="CO53" i="7"/>
  <c r="CS72" i="7"/>
  <c r="CP46" i="7"/>
  <c r="BW102" i="7"/>
  <c r="CK40" i="7"/>
  <c r="CK21" i="7"/>
  <c r="BY63" i="7"/>
  <c r="CM102" i="7"/>
  <c r="CB106" i="7"/>
  <c r="CP108" i="7"/>
  <c r="BX70" i="7"/>
  <c r="BY91" i="7"/>
  <c r="CW18" i="7"/>
  <c r="CP43" i="7"/>
  <c r="BX61" i="7"/>
  <c r="CK32" i="7"/>
  <c r="CK20" i="7"/>
  <c r="BX42" i="7"/>
  <c r="BX112" i="7"/>
  <c r="CP109" i="7"/>
  <c r="CB33" i="7"/>
  <c r="CN96" i="7"/>
  <c r="BX40" i="7"/>
  <c r="CT107" i="7"/>
  <c r="CA70" i="7"/>
  <c r="CB63" i="7"/>
  <c r="CO112" i="7"/>
  <c r="CW27" i="7"/>
  <c r="CS23" i="7"/>
  <c r="BW49" i="7"/>
  <c r="BZ50" i="7"/>
  <c r="CS25" i="7"/>
  <c r="BX72" i="7"/>
  <c r="CL72" i="7"/>
  <c r="CS28" i="7"/>
  <c r="BZ14" i="7"/>
  <c r="CN50" i="7"/>
  <c r="CA30" i="7"/>
  <c r="BZ65" i="7"/>
  <c r="CW75" i="7"/>
  <c r="CW70" i="7"/>
  <c r="CL41" i="7"/>
  <c r="BW55" i="7"/>
  <c r="BZ103" i="7"/>
  <c r="CR73" i="7"/>
  <c r="BZ63" i="7"/>
  <c r="CR14" i="7"/>
  <c r="CU107" i="7"/>
  <c r="BW33" i="7"/>
  <c r="CL67" i="7"/>
  <c r="BW95" i="7"/>
  <c r="CK61" i="7"/>
  <c r="CK31" i="7"/>
  <c r="CU45" i="7"/>
  <c r="CL36" i="7"/>
  <c r="DA84" i="7"/>
  <c r="CX35" i="7"/>
  <c r="CS78" i="7"/>
  <c r="CT43" i="7"/>
  <c r="CR79" i="7"/>
  <c r="CM89" i="7"/>
  <c r="CO25" i="7"/>
  <c r="DG54" i="7"/>
  <c r="CM35" i="7"/>
  <c r="DD70" i="7"/>
  <c r="CP26" i="7"/>
  <c r="CO75" i="7"/>
  <c r="CL30" i="7"/>
  <c r="CL75" i="7"/>
  <c r="CY58" i="7"/>
  <c r="BY78" i="7"/>
  <c r="CJ13" i="7"/>
  <c r="BX71" i="7"/>
  <c r="BY32" i="7"/>
  <c r="CL31" i="7"/>
  <c r="CA95" i="7"/>
  <c r="CB44" i="7"/>
  <c r="CB93" i="7"/>
  <c r="BY61" i="7"/>
  <c r="BY77" i="7"/>
  <c r="CA77" i="7"/>
  <c r="BY40" i="7"/>
  <c r="CN78" i="7"/>
  <c r="CL66" i="7"/>
  <c r="CN63" i="7"/>
  <c r="CW41" i="7"/>
  <c r="CN76" i="7"/>
  <c r="CQ33" i="7"/>
  <c r="CA27" i="7"/>
  <c r="BX56" i="7"/>
  <c r="CR58" i="7"/>
  <c r="CT37" i="7"/>
  <c r="BW43" i="7"/>
  <c r="CS70" i="7"/>
  <c r="CK56" i="7"/>
  <c r="CA92" i="7"/>
  <c r="CV12" i="7"/>
  <c r="CS55" i="7"/>
  <c r="BW68" i="7"/>
  <c r="CR97" i="7"/>
  <c r="CN107" i="7"/>
  <c r="BX13" i="7"/>
  <c r="BZ13" i="7"/>
  <c r="CQ74" i="7"/>
  <c r="BY35" i="7"/>
  <c r="CK106" i="7"/>
  <c r="CK73" i="7"/>
  <c r="CV68" i="7"/>
  <c r="CA104" i="7"/>
  <c r="BY68" i="7"/>
  <c r="CL29" i="7"/>
  <c r="CP77" i="7"/>
  <c r="BW72" i="7"/>
  <c r="CQ25" i="7"/>
  <c r="CQ60" i="7"/>
  <c r="CW26" i="7"/>
  <c r="BZ29" i="7"/>
  <c r="CN18" i="7"/>
  <c r="CB90" i="7"/>
  <c r="CL55" i="7"/>
  <c r="CR87" i="7"/>
  <c r="CS100" i="7"/>
  <c r="CO89" i="7"/>
  <c r="CW56" i="7"/>
  <c r="CM83" i="7"/>
  <c r="CQ78" i="7"/>
  <c r="CK79" i="7"/>
  <c r="CW91" i="7"/>
  <c r="BW39" i="7"/>
  <c r="CR25" i="7"/>
  <c r="CW90" i="7"/>
  <c r="BX31" i="7"/>
  <c r="CM67" i="7"/>
  <c r="BY44" i="7"/>
  <c r="CM39" i="7"/>
  <c r="CA55" i="7"/>
  <c r="CA98" i="7"/>
  <c r="CT24" i="7"/>
  <c r="CW65" i="7"/>
  <c r="CS110" i="7"/>
  <c r="BW63" i="7"/>
  <c r="BW61" i="7"/>
  <c r="CQ96" i="7"/>
  <c r="CB41" i="7"/>
  <c r="CA69" i="7"/>
  <c r="CN59" i="7"/>
  <c r="CA14" i="7"/>
  <c r="CK85" i="7"/>
  <c r="BY21" i="7"/>
  <c r="BW44" i="7"/>
  <c r="CK15" i="7"/>
  <c r="BX86" i="7"/>
  <c r="CB34" i="7"/>
  <c r="BW110" i="7"/>
  <c r="BX82" i="7"/>
  <c r="CX26" i="7"/>
  <c r="DE42" i="7"/>
  <c r="CN111" i="7"/>
  <c r="CK77" i="7"/>
  <c r="BW86" i="7"/>
  <c r="CT35" i="7"/>
  <c r="CO73" i="7"/>
  <c r="CQ54" i="7"/>
  <c r="CQ94" i="7"/>
  <c r="CO76" i="7"/>
  <c r="CL13" i="7"/>
  <c r="CB45" i="7"/>
  <c r="CR30" i="7"/>
  <c r="BW85" i="7"/>
  <c r="CQ104" i="7"/>
  <c r="BZ97" i="7"/>
  <c r="BZ107" i="7"/>
  <c r="BW59" i="7"/>
  <c r="BY41" i="7"/>
  <c r="CN49" i="7"/>
  <c r="CB19" i="7"/>
  <c r="CB50" i="7"/>
  <c r="CA93" i="7"/>
  <c r="CS57" i="7"/>
  <c r="BX27" i="7"/>
  <c r="CA15" i="7"/>
  <c r="CA62" i="7"/>
  <c r="CO100" i="7"/>
  <c r="CK78" i="7"/>
  <c r="CV55" i="7"/>
  <c r="CK74" i="7"/>
  <c r="CP50" i="7"/>
  <c r="CS45" i="7"/>
  <c r="CV34" i="7"/>
  <c r="BZ37" i="7"/>
  <c r="CM95" i="7"/>
  <c r="CN110" i="7"/>
  <c r="CB22" i="7"/>
  <c r="CN82" i="7"/>
  <c r="BY106" i="7"/>
  <c r="BW64" i="7"/>
  <c r="CP30" i="7"/>
  <c r="CP19" i="7"/>
  <c r="BY96" i="7"/>
  <c r="CM64" i="7"/>
  <c r="CS69" i="7"/>
  <c r="CV100" i="7"/>
  <c r="BZ18" i="7"/>
  <c r="CN24" i="7"/>
  <c r="BZ95" i="7"/>
  <c r="CP37" i="7"/>
  <c r="CL94" i="7"/>
  <c r="CQ31" i="7"/>
  <c r="CB71" i="7"/>
  <c r="CR55" i="7"/>
  <c r="CU87" i="7"/>
  <c r="CS49" i="7"/>
  <c r="BW112" i="7"/>
  <c r="BW31" i="7"/>
  <c r="CO33" i="7"/>
  <c r="CQ77" i="7"/>
  <c r="BY16" i="7"/>
  <c r="CK80" i="7"/>
  <c r="CB53" i="7"/>
  <c r="BY47" i="7"/>
  <c r="BX44" i="7"/>
  <c r="BZ71" i="7"/>
  <c r="BY66" i="7"/>
  <c r="CO82" i="7"/>
  <c r="CT27" i="7"/>
  <c r="CS54" i="7"/>
  <c r="CN85" i="7"/>
  <c r="CP65" i="7"/>
  <c r="CB16" i="7"/>
  <c r="CP40" i="7"/>
  <c r="CR84" i="7"/>
  <c r="BX85" i="7"/>
  <c r="CP111" i="7"/>
  <c r="BW111" i="7"/>
  <c r="CS87" i="7"/>
  <c r="BX52" i="7"/>
  <c r="BX110" i="7"/>
  <c r="CR67" i="7"/>
  <c r="CQ67" i="7"/>
  <c r="CP23" i="7"/>
  <c r="CU13" i="7"/>
  <c r="BY81" i="7"/>
  <c r="CN28" i="7"/>
  <c r="CU29" i="7"/>
  <c r="CA44" i="7"/>
  <c r="CK72" i="7"/>
  <c r="CA39" i="7"/>
  <c r="CK45" i="7"/>
  <c r="BZ49" i="7"/>
  <c r="BZ92" i="7"/>
  <c r="BX58" i="7"/>
  <c r="CQ110" i="7"/>
  <c r="CO88" i="7"/>
  <c r="CA74" i="7"/>
  <c r="CY24" i="7"/>
  <c r="DA42" i="7"/>
  <c r="BX79" i="7"/>
  <c r="CW29" i="7"/>
  <c r="CR36" i="7"/>
  <c r="CL98" i="7"/>
  <c r="CT79" i="7"/>
  <c r="CR59" i="7"/>
  <c r="CV71" i="7"/>
  <c r="CV42" i="7"/>
  <c r="CP59" i="7"/>
  <c r="CR48" i="7"/>
  <c r="BZ64" i="7"/>
  <c r="BW74" i="7"/>
  <c r="CV30" i="7"/>
  <c r="CV65" i="7"/>
  <c r="BZ93" i="7"/>
  <c r="BW52" i="7"/>
  <c r="BX107" i="7"/>
  <c r="CB38" i="7"/>
  <c r="CO74" i="7"/>
  <c r="CB77" i="7"/>
  <c r="BY20" i="7"/>
  <c r="CO62" i="7"/>
  <c r="CB94" i="7"/>
  <c r="CN38" i="7"/>
  <c r="BZ66" i="7"/>
  <c r="BY64" i="7"/>
  <c r="CQ89" i="7"/>
  <c r="CT42" i="7"/>
  <c r="CR69" i="7"/>
  <c r="CB76" i="7"/>
  <c r="CM76" i="7"/>
  <c r="CQ32" i="7"/>
  <c r="BZ109" i="7"/>
  <c r="BY74" i="7"/>
  <c r="CK100" i="7"/>
  <c r="CA36" i="7"/>
  <c r="CM31" i="7"/>
  <c r="CN25" i="7"/>
  <c r="BY11" i="7"/>
  <c r="CT13" i="7"/>
  <c r="CT104" i="7"/>
  <c r="BZ88" i="7"/>
  <c r="BW26" i="7"/>
  <c r="CK96" i="7"/>
  <c r="CP14" i="7"/>
  <c r="CA17" i="7"/>
  <c r="CM13" i="7"/>
  <c r="CT49" i="7"/>
  <c r="CA19" i="7"/>
  <c r="BY37" i="7"/>
  <c r="CK87" i="7"/>
  <c r="CJ11" i="7"/>
  <c r="CA107" i="7"/>
  <c r="CO54" i="7"/>
  <c r="CR44" i="7"/>
  <c r="BY23" i="7"/>
  <c r="BW30" i="7"/>
  <c r="CR11" i="7"/>
  <c r="CR93" i="7"/>
  <c r="CA20" i="7"/>
  <c r="CR24" i="7"/>
  <c r="CS46" i="7"/>
  <c r="BZ30" i="7"/>
  <c r="BX15" i="7"/>
  <c r="BW22" i="7"/>
  <c r="BY109" i="7"/>
  <c r="CB70" i="7"/>
  <c r="CO85" i="7"/>
  <c r="CP32" i="7"/>
  <c r="CM86" i="7"/>
  <c r="CL105" i="7"/>
  <c r="BX93" i="7"/>
  <c r="CA72" i="7"/>
  <c r="CS44" i="7"/>
  <c r="BZ82" i="7"/>
  <c r="CM38" i="7"/>
  <c r="BZ24" i="7"/>
  <c r="CL109" i="7"/>
  <c r="BW16" i="7"/>
  <c r="BZ60" i="7"/>
  <c r="CW21" i="7"/>
  <c r="CQ107" i="7"/>
  <c r="CK92" i="7"/>
  <c r="CO15" i="7"/>
  <c r="BX96" i="7"/>
  <c r="CM101" i="7"/>
  <c r="CP54" i="7"/>
  <c r="BW94" i="7"/>
  <c r="CQ95" i="7"/>
  <c r="BX103" i="7"/>
  <c r="CP75" i="7"/>
  <c r="BZ80" i="7"/>
  <c r="CB85" i="7"/>
  <c r="BX89" i="7"/>
  <c r="CS20" i="7"/>
  <c r="BW56" i="7"/>
  <c r="CR23" i="7"/>
  <c r="CM103" i="7"/>
  <c r="CT47" i="7"/>
  <c r="BZ110" i="7"/>
  <c r="CP17" i="7"/>
  <c r="CN36" i="7"/>
  <c r="CW69" i="7"/>
  <c r="CV43" i="7"/>
  <c r="CT26" i="7"/>
  <c r="CL110" i="7"/>
  <c r="CR101" i="7"/>
  <c r="CA56" i="7"/>
  <c r="BY100" i="7"/>
  <c r="BW67" i="7"/>
  <c r="CN52" i="7"/>
  <c r="CK22" i="7"/>
  <c r="CN84" i="7"/>
  <c r="CQ86" i="7"/>
  <c r="CQ62" i="7"/>
  <c r="CT73" i="7"/>
  <c r="BX22" i="7"/>
  <c r="BX108" i="7"/>
  <c r="BX91" i="7"/>
  <c r="CP69" i="7"/>
  <c r="BZ58" i="7"/>
  <c r="CM47" i="7"/>
  <c r="BY76" i="7"/>
  <c r="CA57" i="7"/>
  <c r="CM53" i="7"/>
  <c r="CB23" i="7"/>
  <c r="CW20" i="7"/>
  <c r="CR33" i="7"/>
  <c r="CA97" i="7"/>
  <c r="CP104" i="7"/>
  <c r="CM73" i="7"/>
  <c r="CT106" i="7"/>
  <c r="CA23" i="7"/>
  <c r="CR22" i="7"/>
  <c r="BX105" i="7"/>
  <c r="BZ36" i="7"/>
  <c r="CL78" i="7"/>
  <c r="DJ97" i="7"/>
  <c r="CV48" i="7"/>
  <c r="CP20" i="7"/>
  <c r="CV20" i="7"/>
  <c r="CB102" i="7"/>
  <c r="CM110" i="7"/>
  <c r="CK88" i="7"/>
  <c r="BX74" i="7"/>
  <c r="BZ106" i="7"/>
  <c r="CP29" i="7"/>
  <c r="BZ32" i="7"/>
  <c r="BW88" i="7"/>
  <c r="BZ108" i="7"/>
  <c r="BW48" i="7"/>
  <c r="CS94" i="7"/>
  <c r="CU105" i="7"/>
  <c r="CL68" i="7"/>
  <c r="CP31" i="7"/>
  <c r="BW70" i="7"/>
  <c r="BY97" i="7"/>
  <c r="CQ88" i="7"/>
  <c r="CW104" i="7"/>
  <c r="CB15" i="7"/>
  <c r="CQ75" i="7"/>
  <c r="BX34" i="7"/>
  <c r="BY88" i="7"/>
  <c r="BX54" i="7"/>
  <c r="CV47" i="7"/>
  <c r="CS74" i="7"/>
  <c r="CO43" i="7"/>
  <c r="CP34" i="7"/>
  <c r="BX65" i="7"/>
  <c r="CS112" i="7"/>
  <c r="CU27" i="7"/>
  <c r="CA60" i="7"/>
  <c r="CN30" i="7"/>
  <c r="CB74" i="7"/>
  <c r="CM34" i="7"/>
  <c r="BZ77" i="7"/>
  <c r="CL88" i="7"/>
  <c r="CT16" i="7"/>
  <c r="CN93" i="7"/>
  <c r="CP89" i="7"/>
  <c r="CO95" i="7"/>
  <c r="CB37" i="7"/>
  <c r="CO13" i="7"/>
  <c r="BX111" i="7"/>
  <c r="CA80" i="7"/>
  <c r="CQ98" i="7"/>
  <c r="CB17" i="7"/>
  <c r="CR78" i="7"/>
  <c r="CB84" i="7"/>
  <c r="CM81" i="7"/>
  <c r="BZ99" i="7"/>
  <c r="BW15" i="7"/>
  <c r="CA111" i="7"/>
  <c r="CQ27" i="7"/>
  <c r="CK50" i="7"/>
  <c r="BX30" i="7"/>
  <c r="DS28" i="7"/>
  <c r="CW15" i="7"/>
  <c r="CK36" i="7"/>
  <c r="CW101" i="7"/>
  <c r="DC87" i="7"/>
  <c r="CP76" i="7"/>
  <c r="CM32" i="7"/>
  <c r="CN92" i="7"/>
  <c r="CW36" i="7"/>
  <c r="CL57" i="7"/>
  <c r="CM17" i="7"/>
  <c r="BY15" i="7"/>
  <c r="BW75" i="7"/>
  <c r="CB47" i="7"/>
  <c r="CK99" i="7"/>
  <c r="CA16" i="7"/>
  <c r="CP62" i="7"/>
  <c r="CP84" i="7"/>
  <c r="CR21" i="7"/>
  <c r="BW42" i="7"/>
  <c r="BX47" i="7"/>
  <c r="BW82" i="7"/>
  <c r="BW101" i="7"/>
  <c r="CM20" i="7"/>
  <c r="CB67" i="7"/>
  <c r="CW81" i="7"/>
  <c r="BX100" i="7"/>
  <c r="CS59" i="7"/>
  <c r="BW57" i="7"/>
  <c r="CM16" i="7"/>
  <c r="CV18" i="7"/>
  <c r="CA100" i="7"/>
  <c r="BY85" i="7"/>
  <c r="CQ35" i="7"/>
  <c r="CQ81" i="7"/>
  <c r="CB29" i="7"/>
  <c r="CM75" i="7"/>
  <c r="CV52" i="7"/>
  <c r="BX99" i="7"/>
  <c r="BZ54" i="7"/>
  <c r="CK38" i="7"/>
  <c r="CU89" i="7"/>
  <c r="CL111" i="7"/>
  <c r="CM107" i="7"/>
  <c r="BX68" i="7"/>
  <c r="BW99" i="7"/>
  <c r="CS84" i="7"/>
  <c r="CW40" i="7"/>
  <c r="BZ20" i="7"/>
  <c r="CS86" i="7"/>
  <c r="BW105" i="7"/>
  <c r="CA89" i="7"/>
  <c r="BY49" i="7"/>
  <c r="BY80" i="7"/>
  <c r="CL101" i="7"/>
  <c r="CO91" i="7"/>
  <c r="CQ46" i="7"/>
  <c r="CO58" i="7"/>
  <c r="BW81" i="7"/>
  <c r="BW107" i="7"/>
  <c r="CQ91" i="7"/>
  <c r="CL74" i="7"/>
  <c r="CB57" i="7"/>
  <c r="CS98" i="7"/>
  <c r="BZ40" i="7"/>
  <c r="CB91" i="7"/>
  <c r="BW83" i="7"/>
  <c r="BX88" i="7"/>
  <c r="DG88" i="7"/>
  <c r="CO48" i="7"/>
  <c r="CW71" i="7"/>
  <c r="BW47" i="7"/>
  <c r="CK59" i="7"/>
  <c r="CR104" i="7"/>
  <c r="CB13" i="7"/>
  <c r="CK54" i="7"/>
  <c r="BZ16" i="7"/>
  <c r="CN72" i="7"/>
  <c r="CW106" i="7"/>
  <c r="CL69" i="7"/>
  <c r="CK109" i="7"/>
  <c r="BZ102" i="7"/>
  <c r="CM41" i="7"/>
  <c r="CN16" i="7"/>
  <c r="BX94" i="7"/>
  <c r="CP38" i="7"/>
  <c r="CU91" i="7"/>
  <c r="BY12" i="7"/>
  <c r="CM93" i="7"/>
  <c r="BY70" i="7"/>
  <c r="CN27" i="7"/>
  <c r="DF11" i="7"/>
  <c r="CS83" i="7"/>
  <c r="CV66" i="7"/>
  <c r="BX17" i="7"/>
  <c r="CZ89" i="7"/>
  <c r="CU58" i="7"/>
  <c r="BW78" i="7"/>
  <c r="CO104" i="7"/>
  <c r="CN40" i="7"/>
  <c r="CO64" i="7"/>
  <c r="BZ61" i="7"/>
  <c r="CM71" i="7"/>
  <c r="BX104" i="7"/>
  <c r="CM77" i="7"/>
  <c r="CU74" i="7"/>
  <c r="BZ79" i="7"/>
  <c r="CV75" i="7"/>
  <c r="CS65" i="7"/>
  <c r="CS32" i="7"/>
  <c r="BW109" i="7"/>
  <c r="CL70" i="7"/>
  <c r="CB110" i="7"/>
  <c r="CT93" i="7"/>
  <c r="CK24" i="7"/>
  <c r="BX55" i="7"/>
  <c r="BY58" i="7"/>
  <c r="BW29" i="7"/>
  <c r="CL47" i="7"/>
  <c r="CT98" i="7"/>
  <c r="BW77" i="7"/>
  <c r="BY108" i="7"/>
  <c r="CU93" i="7"/>
  <c r="BY65" i="7"/>
  <c r="BX84" i="7"/>
  <c r="CO86" i="7"/>
  <c r="CM60" i="7"/>
  <c r="CL33" i="7"/>
  <c r="BW41" i="7"/>
  <c r="CM106" i="7"/>
  <c r="BZ83" i="7"/>
  <c r="CN94" i="7"/>
  <c r="CR107" i="7"/>
  <c r="CB51" i="7"/>
  <c r="CV77" i="7"/>
  <c r="CB62" i="7"/>
  <c r="BX59" i="7"/>
  <c r="CA12" i="7"/>
  <c r="CW33" i="7"/>
  <c r="BX57" i="7"/>
  <c r="CA38" i="7"/>
  <c r="CA66" i="7"/>
  <c r="CL76" i="7"/>
  <c r="CK14" i="7"/>
  <c r="CW35" i="7"/>
  <c r="CK67" i="7"/>
  <c r="BW28" i="7"/>
  <c r="CN44" i="7"/>
  <c r="BX38" i="7"/>
  <c r="CA11" i="7"/>
  <c r="CA91" i="7"/>
  <c r="CM70" i="7"/>
  <c r="CW93" i="7"/>
  <c r="CJ14" i="7"/>
  <c r="CR61" i="7"/>
  <c r="CK43" i="7"/>
  <c r="CK35" i="7"/>
  <c r="CP74" i="7"/>
  <c r="CQ61" i="7"/>
  <c r="CR108" i="7"/>
  <c r="CQ80" i="7"/>
  <c r="CS62" i="7"/>
  <c r="CQ44" i="7"/>
  <c r="CL48" i="7"/>
  <c r="CN56" i="7"/>
  <c r="CL14" i="7"/>
  <c r="CB64" i="7"/>
  <c r="CR110" i="7"/>
  <c r="BY86" i="7"/>
  <c r="BY107" i="7"/>
  <c r="BW92" i="7"/>
  <c r="CL44" i="7"/>
  <c r="CA81" i="7"/>
  <c r="BW21" i="7"/>
  <c r="CB58" i="7"/>
  <c r="CP101" i="7"/>
  <c r="BZ76" i="7"/>
  <c r="CP97" i="7"/>
  <c r="CL53" i="7"/>
  <c r="BX50" i="7"/>
  <c r="CQ24" i="7"/>
  <c r="CA65" i="7"/>
  <c r="BZ87" i="7"/>
  <c r="CA32" i="7"/>
  <c r="CM26" i="7"/>
  <c r="CA63" i="7"/>
  <c r="CR82" i="7"/>
  <c r="BX35" i="7"/>
  <c r="CV39" i="7"/>
  <c r="CO36" i="7"/>
  <c r="BZ62" i="7"/>
  <c r="CA78" i="7"/>
  <c r="CP18" i="7"/>
  <c r="BY25" i="7"/>
  <c r="CW22" i="7"/>
  <c r="CS68" i="7"/>
  <c r="BX90" i="7"/>
  <c r="CO106" i="7"/>
  <c r="CA24" i="7"/>
  <c r="CA102" i="7"/>
  <c r="CU12" i="7"/>
  <c r="CP58" i="7"/>
  <c r="BZ22" i="7"/>
  <c r="CM40" i="7"/>
  <c r="BX19" i="7"/>
  <c r="BZ72" i="7"/>
  <c r="CT69" i="7"/>
  <c r="CB60" i="7"/>
  <c r="CQ16" i="7"/>
  <c r="CK19" i="7"/>
  <c r="CA73" i="7"/>
  <c r="CR106" i="7"/>
  <c r="CS17" i="7"/>
  <c r="BZ68" i="7"/>
  <c r="CM97" i="7"/>
  <c r="BW18" i="7"/>
  <c r="BW36" i="7"/>
  <c r="BZ12" i="7"/>
  <c r="BZ42" i="7"/>
  <c r="CL50" i="7"/>
  <c r="CB68" i="7"/>
  <c r="CT66" i="7"/>
  <c r="CT32" i="7"/>
  <c r="CZ86" i="7"/>
  <c r="CU20" i="7"/>
  <c r="CV81" i="7"/>
  <c r="CA87" i="7"/>
  <c r="CK104" i="7"/>
  <c r="BZ85" i="7"/>
  <c r="CL92" i="7"/>
  <c r="CO60" i="7"/>
  <c r="BY60" i="7"/>
  <c r="CO24" i="7"/>
  <c r="CB100" i="7"/>
  <c r="CN61" i="7"/>
  <c r="BZ74" i="7"/>
  <c r="BZ11" i="7"/>
  <c r="BZ96" i="7"/>
  <c r="CA47" i="7"/>
  <c r="CV31" i="7"/>
  <c r="BW87" i="7"/>
  <c r="CA29" i="7"/>
  <c r="CB87" i="7"/>
  <c r="CA18" i="7"/>
  <c r="BW97" i="7"/>
  <c r="CO44" i="7"/>
  <c r="BZ33" i="7"/>
  <c r="CA109" i="7"/>
  <c r="CL97" i="7"/>
  <c r="BW104" i="7"/>
  <c r="CK42" i="7"/>
  <c r="BY56" i="7"/>
  <c r="BZ53" i="7"/>
  <c r="CK28" i="7"/>
  <c r="CK84" i="7"/>
  <c r="CL95" i="7"/>
  <c r="CT21" i="7"/>
  <c r="CS106" i="7"/>
  <c r="CM94" i="7"/>
  <c r="CO47" i="7"/>
  <c r="CO32" i="7"/>
  <c r="CL12" i="7"/>
  <c r="CQ50" i="7"/>
  <c r="CV84" i="7"/>
  <c r="BW14" i="7"/>
  <c r="BX101" i="7"/>
  <c r="CW13" i="7"/>
  <c r="CA112" i="7"/>
  <c r="BZ105" i="7"/>
  <c r="BY36" i="7"/>
  <c r="CB61" i="7"/>
  <c r="CV101" i="7"/>
  <c r="BW35" i="7"/>
  <c r="BX51" i="7"/>
  <c r="CS77" i="7"/>
  <c r="CA37" i="7"/>
  <c r="BX87" i="7"/>
  <c r="CA106" i="7"/>
  <c r="BW79" i="7"/>
  <c r="CL38" i="7"/>
  <c r="BZ59" i="7"/>
  <c r="BY98" i="7"/>
  <c r="CA58" i="7"/>
  <c r="BZ104" i="7"/>
  <c r="BY42" i="7"/>
  <c r="CB98" i="7"/>
  <c r="CL86" i="7"/>
  <c r="BY73" i="7"/>
  <c r="BY75" i="7"/>
  <c r="CQ15" i="7"/>
  <c r="BW84" i="7"/>
  <c r="CK83" i="7"/>
  <c r="CV36" i="7"/>
  <c r="CR95" i="7"/>
  <c r="CB31" i="7"/>
  <c r="BX60" i="7"/>
  <c r="CB103" i="7"/>
  <c r="BW23" i="7"/>
  <c r="CO59" i="7"/>
  <c r="CM90" i="7"/>
  <c r="CA22" i="7"/>
  <c r="CB39" i="7"/>
  <c r="CL27" i="7"/>
  <c r="CT15" i="7"/>
  <c r="BX95" i="7"/>
  <c r="CA84" i="7"/>
  <c r="BW96" i="7"/>
  <c r="CQ68" i="7"/>
  <c r="CN99" i="7"/>
  <c r="CR112" i="7"/>
  <c r="BY55" i="7"/>
  <c r="CU77" i="7"/>
  <c r="BZ38" i="7"/>
  <c r="BX97" i="7"/>
  <c r="CM22" i="7"/>
  <c r="CO110" i="7"/>
  <c r="BZ56" i="7"/>
  <c r="CV49" i="7"/>
  <c r="CN66" i="7"/>
  <c r="BW76" i="7"/>
  <c r="CA53" i="7"/>
  <c r="BY13" i="7"/>
  <c r="BY52" i="7"/>
  <c r="BZ48" i="7"/>
  <c r="CV76" i="7"/>
  <c r="BY57" i="7"/>
  <c r="CA52" i="7"/>
  <c r="BY31" i="7"/>
  <c r="CB32" i="7"/>
  <c r="BY111" i="7"/>
  <c r="BY34" i="7"/>
  <c r="CQ45" i="7"/>
  <c r="BY82" i="7"/>
  <c r="CO97" i="7"/>
  <c r="CR16" i="7"/>
  <c r="BY71" i="7"/>
  <c r="CM11" i="7"/>
  <c r="CA49" i="7"/>
  <c r="CP91" i="7"/>
  <c r="CA76" i="7"/>
  <c r="BZ55" i="7"/>
  <c r="BY46" i="7"/>
  <c r="CN68" i="7"/>
  <c r="CA45" i="7"/>
  <c r="BY93" i="7"/>
  <c r="CT50" i="7"/>
  <c r="BX81" i="7"/>
  <c r="BZ45" i="7"/>
  <c r="CK58" i="7"/>
  <c r="BX11" i="7"/>
  <c r="CO34" i="7"/>
  <c r="BZ69" i="7"/>
  <c r="BY62" i="7"/>
  <c r="BY110" i="7"/>
  <c r="CM27" i="7"/>
  <c r="CA101" i="7"/>
  <c r="CS35" i="7"/>
  <c r="BY19" i="7"/>
  <c r="CS63" i="7"/>
  <c r="CB89" i="7"/>
  <c r="BY83" i="7"/>
  <c r="CM55" i="7"/>
  <c r="U7" i="20" l="1"/>
  <c r="U8" i="20"/>
  <c r="U9" i="20"/>
  <c r="U10" i="20"/>
  <c r="U11" i="20"/>
  <c r="U12" i="20"/>
  <c r="U13" i="20"/>
  <c r="U14" i="20"/>
  <c r="U15" i="20"/>
  <c r="U16" i="20"/>
  <c r="U17" i="20"/>
  <c r="U6" i="20"/>
  <c r="Q7" i="20" l="1"/>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Q119" i="20"/>
  <c r="Q120" i="20"/>
  <c r="Q121" i="20"/>
  <c r="Q122" i="20"/>
  <c r="Q123" i="20"/>
  <c r="Q124" i="20"/>
  <c r="Q125" i="20"/>
  <c r="Q126" i="20"/>
  <c r="Q127" i="20"/>
  <c r="Q128" i="20"/>
  <c r="Q129" i="20"/>
  <c r="Q130" i="20"/>
  <c r="Q131" i="20"/>
  <c r="Q132" i="20"/>
  <c r="Q133" i="20"/>
  <c r="Q134" i="20"/>
  <c r="Q135" i="20"/>
  <c r="Q136" i="20"/>
  <c r="Q137" i="20"/>
  <c r="Q138" i="20"/>
  <c r="Q139" i="20"/>
  <c r="Q140" i="20"/>
  <c r="Q141" i="20"/>
  <c r="Q142" i="20"/>
  <c r="Q143" i="20"/>
  <c r="Q144" i="20"/>
  <c r="Q145" i="20"/>
  <c r="Q146" i="20"/>
  <c r="Q147" i="20"/>
  <c r="Q148" i="20"/>
  <c r="Q149" i="20"/>
  <c r="Q150" i="20"/>
  <c r="Q151" i="20"/>
  <c r="Q152" i="20"/>
  <c r="Q153" i="20"/>
  <c r="Q154" i="20"/>
  <c r="Q155" i="20"/>
  <c r="Q156" i="20"/>
  <c r="Q157" i="20"/>
  <c r="Q158" i="20"/>
  <c r="Q159" i="20"/>
  <c r="Q160" i="20"/>
  <c r="Q161" i="20"/>
  <c r="Q162" i="20"/>
  <c r="Q163" i="20"/>
  <c r="Q164" i="20"/>
  <c r="Q165" i="20"/>
  <c r="Q166" i="20"/>
  <c r="Q167" i="20"/>
  <c r="Q168" i="20"/>
  <c r="Q169" i="20"/>
  <c r="Q170" i="20"/>
  <c r="Q171" i="20"/>
  <c r="Q172" i="20"/>
  <c r="Q173" i="20"/>
  <c r="Q174" i="20"/>
  <c r="Q175" i="20"/>
  <c r="Q176" i="20"/>
  <c r="Q177" i="20"/>
  <c r="Q178" i="20"/>
  <c r="Q179" i="20"/>
  <c r="Q180" i="20"/>
  <c r="Q181" i="20"/>
  <c r="Q182" i="20"/>
  <c r="Q183" i="20"/>
  <c r="Q184" i="20"/>
  <c r="Q185" i="20"/>
  <c r="Q186" i="20"/>
  <c r="Q187" i="20"/>
  <c r="Q188" i="20"/>
  <c r="Q189" i="20"/>
  <c r="Q190" i="20"/>
  <c r="Q191" i="20"/>
  <c r="Q192" i="20"/>
  <c r="Q193" i="20"/>
  <c r="Q194" i="20"/>
  <c r="Q195" i="20"/>
  <c r="Q196" i="20"/>
  <c r="Q197" i="20"/>
  <c r="Q198" i="20"/>
  <c r="Q199" i="20"/>
  <c r="Q200" i="20"/>
  <c r="Q201" i="20"/>
  <c r="Q202" i="20"/>
  <c r="Q203" i="20"/>
  <c r="Q204" i="20"/>
  <c r="Q205" i="20"/>
  <c r="Q206" i="20"/>
  <c r="Q207" i="20"/>
  <c r="Q208" i="20"/>
  <c r="Q209" i="20"/>
  <c r="Q210" i="20"/>
  <c r="Q211" i="20"/>
  <c r="Q212" i="20"/>
  <c r="Q213" i="20"/>
  <c r="Q214" i="20"/>
  <c r="Q215" i="20"/>
  <c r="Q216" i="20"/>
  <c r="Q217" i="20"/>
  <c r="Q218" i="20"/>
  <c r="Q219" i="20"/>
  <c r="Q220" i="20"/>
  <c r="Q221" i="20"/>
  <c r="Q222" i="20"/>
  <c r="Q223" i="20"/>
  <c r="Q224" i="20"/>
  <c r="Q225" i="20"/>
  <c r="Q226" i="20"/>
  <c r="Q227" i="20"/>
  <c r="Q228" i="20"/>
  <c r="Q229" i="20"/>
  <c r="Q230" i="20"/>
  <c r="Q231" i="20"/>
  <c r="Q232" i="20"/>
  <c r="Q233" i="20"/>
  <c r="Q234" i="20"/>
  <c r="Q235" i="20"/>
  <c r="Q236" i="20"/>
  <c r="Q237" i="20"/>
  <c r="Q238" i="20"/>
  <c r="Q239" i="20"/>
  <c r="Q240" i="20"/>
  <c r="Q241" i="20"/>
  <c r="Q242" i="20"/>
  <c r="Q243" i="20"/>
  <c r="Q244" i="20"/>
  <c r="Q245" i="20"/>
  <c r="Q246" i="20"/>
  <c r="Q247" i="20"/>
  <c r="Q248" i="20"/>
  <c r="Q249" i="20"/>
  <c r="Q250" i="20"/>
  <c r="Q251" i="20"/>
  <c r="Q252" i="20"/>
  <c r="Q253" i="20"/>
  <c r="Q254" i="20"/>
  <c r="Q255" i="20"/>
  <c r="Q256" i="20"/>
  <c r="Q257" i="20"/>
  <c r="Q258" i="20"/>
  <c r="Q259" i="20"/>
  <c r="Q260" i="20"/>
  <c r="Q261" i="20"/>
  <c r="Q262" i="20"/>
  <c r="Q263" i="20"/>
  <c r="Q264" i="20"/>
  <c r="Q265" i="20"/>
  <c r="Q266" i="20"/>
  <c r="Q267" i="20"/>
  <c r="Q268" i="20"/>
  <c r="Q269" i="20"/>
  <c r="Q270" i="20"/>
  <c r="Q271" i="20"/>
  <c r="Q272" i="20"/>
  <c r="Q273" i="20"/>
  <c r="Q274" i="20"/>
  <c r="Q275" i="20"/>
  <c r="Q276" i="20"/>
  <c r="Q277" i="20"/>
  <c r="Q278" i="20"/>
  <c r="Q279" i="20"/>
  <c r="Q280" i="20"/>
  <c r="Q281" i="20"/>
  <c r="Q282" i="20"/>
  <c r="Q283" i="20"/>
  <c r="Q284" i="20"/>
  <c r="Q285" i="20"/>
  <c r="Q286" i="20"/>
  <c r="Q287" i="20"/>
  <c r="Q288" i="20"/>
  <c r="Q289" i="20"/>
  <c r="Q290" i="20"/>
  <c r="Q291" i="20"/>
  <c r="Q292" i="20"/>
  <c r="Q293" i="20"/>
  <c r="Q294" i="20"/>
  <c r="Q295" i="20"/>
  <c r="Q296" i="20"/>
  <c r="Q297" i="20"/>
  <c r="Q298" i="20"/>
  <c r="Q299" i="20"/>
  <c r="Q300" i="20"/>
  <c r="Q301" i="20"/>
  <c r="Q302" i="20"/>
  <c r="Q303" i="20"/>
  <c r="Q304" i="20"/>
  <c r="Q305" i="20"/>
  <c r="Q306" i="20"/>
  <c r="Q307" i="20"/>
  <c r="Q308" i="20"/>
  <c r="Q309" i="20"/>
  <c r="Q310" i="20"/>
  <c r="Q311" i="20"/>
  <c r="Q312" i="20"/>
  <c r="Q313" i="20"/>
  <c r="Q314" i="20"/>
  <c r="Q315" i="20"/>
  <c r="Q316" i="20"/>
  <c r="Q317" i="20"/>
  <c r="Q318" i="20"/>
  <c r="Q319" i="20"/>
  <c r="Q320" i="20"/>
  <c r="Q321" i="20"/>
  <c r="Q322" i="20"/>
  <c r="Q323" i="20"/>
  <c r="Q324" i="20"/>
  <c r="Q325" i="20"/>
  <c r="Q326" i="20"/>
  <c r="Q327" i="20"/>
  <c r="Q328" i="20"/>
  <c r="Q329" i="20"/>
  <c r="Q330" i="20"/>
  <c r="Q331" i="20"/>
  <c r="Q332" i="20"/>
  <c r="Q333" i="20"/>
  <c r="Q334" i="20"/>
  <c r="Q335" i="20"/>
  <c r="Q336" i="20"/>
  <c r="Q337" i="20"/>
  <c r="Q338" i="20"/>
  <c r="Q339" i="20"/>
  <c r="Q340" i="20"/>
  <c r="Q341" i="20"/>
  <c r="Q342" i="20"/>
  <c r="Q343" i="20"/>
  <c r="Q344" i="20"/>
  <c r="Q345" i="20"/>
  <c r="Q346" i="20"/>
  <c r="Q347" i="20"/>
  <c r="Q348" i="20"/>
  <c r="Q349" i="20"/>
  <c r="Q350" i="20"/>
  <c r="Q351" i="20"/>
  <c r="Q352" i="20"/>
  <c r="Q353" i="20"/>
  <c r="Q354" i="20"/>
  <c r="Q355" i="20"/>
  <c r="Q356" i="20"/>
  <c r="Q357" i="20"/>
  <c r="Q358" i="20"/>
  <c r="Q359" i="20"/>
  <c r="Q360" i="20"/>
  <c r="Q361" i="20"/>
  <c r="Q362" i="20"/>
  <c r="Q363" i="20"/>
  <c r="Q364" i="20"/>
  <c r="Q365" i="20"/>
  <c r="Q366" i="20"/>
  <c r="Q367" i="20"/>
  <c r="Q368" i="20"/>
  <c r="Q369" i="20"/>
  <c r="Q370" i="20"/>
  <c r="Q371" i="20"/>
  <c r="Q372" i="20"/>
  <c r="Q373" i="20"/>
  <c r="Q374" i="20"/>
  <c r="Q375" i="20"/>
  <c r="Q376" i="20"/>
  <c r="Q377" i="20"/>
  <c r="Q378" i="20"/>
  <c r="Q379" i="20"/>
  <c r="Q380" i="20"/>
  <c r="Q381" i="20"/>
  <c r="Q382" i="20"/>
  <c r="Q383" i="20"/>
  <c r="Q384" i="20"/>
  <c r="Q385" i="20"/>
  <c r="Q386" i="20"/>
  <c r="Q387" i="20"/>
  <c r="Q388" i="20"/>
  <c r="Q389" i="20"/>
  <c r="Q390" i="20"/>
  <c r="Q391" i="20"/>
  <c r="Q392" i="20"/>
  <c r="Q393" i="20"/>
  <c r="Q394" i="20"/>
  <c r="Q395" i="20"/>
  <c r="Q396" i="20"/>
  <c r="Q397" i="20"/>
  <c r="Q398" i="20"/>
  <c r="Q399" i="20"/>
  <c r="Q400" i="20"/>
  <c r="Q401" i="20"/>
  <c r="Q402" i="20"/>
  <c r="Q403" i="20"/>
  <c r="Q404" i="20"/>
  <c r="Q405" i="20"/>
  <c r="Q406" i="20"/>
  <c r="Q407" i="20"/>
  <c r="Q408" i="20"/>
  <c r="Q409" i="20"/>
  <c r="Q410" i="20"/>
  <c r="Q411" i="20"/>
  <c r="Q412" i="20"/>
  <c r="Q413" i="20"/>
  <c r="Q414" i="20"/>
  <c r="Q415" i="20"/>
  <c r="Q416" i="20"/>
  <c r="Q417" i="20"/>
  <c r="Q418" i="20"/>
  <c r="Q419" i="20"/>
  <c r="Q420" i="20"/>
  <c r="Q421" i="20"/>
  <c r="Q422" i="20"/>
  <c r="Q423" i="20"/>
  <c r="Q424" i="20"/>
  <c r="Q425" i="20"/>
  <c r="Q426" i="20"/>
  <c r="Q427" i="20"/>
  <c r="Q428" i="20"/>
  <c r="Q429" i="20"/>
  <c r="Q430" i="20"/>
  <c r="Q431" i="20"/>
  <c r="Q432" i="20"/>
  <c r="Q433" i="20"/>
  <c r="Q434" i="20"/>
  <c r="Q435" i="20"/>
  <c r="Q436" i="20"/>
  <c r="Q437" i="20"/>
  <c r="Q438" i="20"/>
  <c r="Q439" i="20"/>
  <c r="Q440" i="20"/>
  <c r="Q441" i="20"/>
  <c r="Q442" i="20"/>
  <c r="Q443" i="20"/>
  <c r="Q444" i="20"/>
  <c r="Q445" i="20"/>
  <c r="Q446" i="20"/>
  <c r="Q447" i="20"/>
  <c r="Q448" i="20"/>
  <c r="Q449" i="20"/>
  <c r="Q450" i="20"/>
  <c r="Q451" i="20"/>
  <c r="Q452" i="20"/>
  <c r="Q453" i="20"/>
  <c r="Q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P119" i="20"/>
  <c r="P120" i="20"/>
  <c r="P121" i="20"/>
  <c r="P122" i="20"/>
  <c r="P123" i="20"/>
  <c r="P124" i="20"/>
  <c r="P125" i="20"/>
  <c r="P126" i="20"/>
  <c r="P127" i="20"/>
  <c r="P128" i="20"/>
  <c r="P129" i="20"/>
  <c r="P130" i="20"/>
  <c r="P131" i="20"/>
  <c r="P132" i="20"/>
  <c r="P133" i="20"/>
  <c r="P134" i="20"/>
  <c r="P135" i="20"/>
  <c r="P136" i="20"/>
  <c r="P137" i="20"/>
  <c r="P138" i="20"/>
  <c r="P139" i="20"/>
  <c r="P140" i="20"/>
  <c r="P141" i="20"/>
  <c r="P142" i="20"/>
  <c r="P143" i="20"/>
  <c r="P144" i="20"/>
  <c r="P145" i="20"/>
  <c r="P146" i="20"/>
  <c r="P147" i="20"/>
  <c r="P148" i="20"/>
  <c r="P149" i="20"/>
  <c r="P150" i="20"/>
  <c r="P151" i="20"/>
  <c r="P152" i="20"/>
  <c r="P153" i="20"/>
  <c r="P154" i="20"/>
  <c r="P155" i="20"/>
  <c r="P156" i="20"/>
  <c r="P157" i="20"/>
  <c r="P158" i="20"/>
  <c r="P159" i="20"/>
  <c r="P160" i="20"/>
  <c r="P161" i="20"/>
  <c r="P162" i="20"/>
  <c r="P163" i="20"/>
  <c r="P164" i="20"/>
  <c r="P165" i="20"/>
  <c r="P166" i="20"/>
  <c r="P167" i="20"/>
  <c r="P168" i="20"/>
  <c r="P169" i="20"/>
  <c r="P170" i="20"/>
  <c r="P171" i="20"/>
  <c r="P172" i="20"/>
  <c r="P173" i="20"/>
  <c r="P174" i="20"/>
  <c r="P175" i="20"/>
  <c r="P176" i="20"/>
  <c r="P177" i="20"/>
  <c r="P178" i="20"/>
  <c r="P179" i="20"/>
  <c r="P180" i="20"/>
  <c r="P181" i="20"/>
  <c r="P182" i="20"/>
  <c r="P183" i="20"/>
  <c r="P184" i="20"/>
  <c r="P185" i="20"/>
  <c r="P186" i="20"/>
  <c r="P187" i="20"/>
  <c r="P188" i="20"/>
  <c r="P189" i="20"/>
  <c r="P190" i="20"/>
  <c r="P191" i="20"/>
  <c r="P192" i="20"/>
  <c r="P193" i="20"/>
  <c r="P194" i="20"/>
  <c r="P195" i="20"/>
  <c r="P196" i="20"/>
  <c r="P197" i="20"/>
  <c r="P198" i="20"/>
  <c r="P199" i="20"/>
  <c r="P200" i="20"/>
  <c r="P201" i="20"/>
  <c r="P202" i="20"/>
  <c r="P203" i="20"/>
  <c r="P204" i="20"/>
  <c r="P205" i="20"/>
  <c r="P206" i="20"/>
  <c r="P207" i="20"/>
  <c r="P208" i="20"/>
  <c r="P209" i="20"/>
  <c r="P210" i="20"/>
  <c r="P211" i="20"/>
  <c r="P212" i="20"/>
  <c r="P213" i="20"/>
  <c r="P214" i="20"/>
  <c r="P215" i="20"/>
  <c r="P216" i="20"/>
  <c r="P217" i="20"/>
  <c r="P218" i="20"/>
  <c r="P219" i="20"/>
  <c r="P220" i="20"/>
  <c r="P221" i="20"/>
  <c r="P222" i="20"/>
  <c r="P223" i="20"/>
  <c r="P224" i="20"/>
  <c r="P225" i="20"/>
  <c r="P226" i="20"/>
  <c r="P227" i="20"/>
  <c r="P228" i="20"/>
  <c r="P229" i="20"/>
  <c r="P230" i="20"/>
  <c r="P231" i="20"/>
  <c r="P232" i="20"/>
  <c r="P233" i="20"/>
  <c r="P234" i="20"/>
  <c r="P235" i="20"/>
  <c r="P236" i="20"/>
  <c r="P237" i="20"/>
  <c r="P238" i="20"/>
  <c r="P239" i="20"/>
  <c r="P240" i="20"/>
  <c r="P241" i="20"/>
  <c r="P242" i="20"/>
  <c r="P243" i="20"/>
  <c r="P244" i="20"/>
  <c r="P245" i="20"/>
  <c r="P246" i="20"/>
  <c r="P247" i="20"/>
  <c r="P248" i="20"/>
  <c r="P249" i="20"/>
  <c r="P250" i="20"/>
  <c r="P251" i="20"/>
  <c r="P252" i="20"/>
  <c r="P253" i="20"/>
  <c r="P254" i="20"/>
  <c r="P255" i="20"/>
  <c r="P256" i="20"/>
  <c r="P257" i="20"/>
  <c r="P258" i="20"/>
  <c r="P259" i="20"/>
  <c r="P260" i="20"/>
  <c r="P261" i="20"/>
  <c r="P262" i="20"/>
  <c r="P263" i="20"/>
  <c r="P264" i="20"/>
  <c r="P265" i="20"/>
  <c r="P266" i="20"/>
  <c r="P267" i="20"/>
  <c r="P268" i="20"/>
  <c r="P269" i="20"/>
  <c r="P270" i="20"/>
  <c r="P271" i="20"/>
  <c r="P272" i="20"/>
  <c r="P273" i="20"/>
  <c r="P274" i="20"/>
  <c r="P275" i="20"/>
  <c r="P276" i="20"/>
  <c r="P277" i="20"/>
  <c r="P278" i="20"/>
  <c r="P279" i="20"/>
  <c r="P280" i="20"/>
  <c r="P281" i="20"/>
  <c r="P282" i="20"/>
  <c r="P283" i="20"/>
  <c r="P284" i="20"/>
  <c r="P285" i="20"/>
  <c r="P286" i="20"/>
  <c r="P287" i="20"/>
  <c r="P288" i="20"/>
  <c r="P289" i="20"/>
  <c r="P290" i="20"/>
  <c r="P291" i="20"/>
  <c r="P292" i="20"/>
  <c r="P293" i="20"/>
  <c r="P294" i="20"/>
  <c r="P295" i="20"/>
  <c r="P296" i="20"/>
  <c r="P297" i="20"/>
  <c r="P298" i="20"/>
  <c r="P299" i="20"/>
  <c r="P300" i="20"/>
  <c r="P301" i="20"/>
  <c r="P302" i="20"/>
  <c r="P303" i="20"/>
  <c r="P304" i="20"/>
  <c r="P305" i="20"/>
  <c r="P306" i="20"/>
  <c r="P307" i="20"/>
  <c r="P308" i="20"/>
  <c r="P309" i="20"/>
  <c r="P310" i="20"/>
  <c r="P311" i="20"/>
  <c r="P312" i="20"/>
  <c r="P313" i="20"/>
  <c r="P314" i="20"/>
  <c r="P315" i="20"/>
  <c r="P316" i="20"/>
  <c r="P317" i="20"/>
  <c r="P318" i="20"/>
  <c r="P319" i="20"/>
  <c r="P320" i="20"/>
  <c r="P321" i="20"/>
  <c r="P322" i="20"/>
  <c r="P323" i="20"/>
  <c r="P324" i="20"/>
  <c r="P325" i="20"/>
  <c r="P326" i="20"/>
  <c r="P327" i="20"/>
  <c r="P328" i="20"/>
  <c r="P329" i="20"/>
  <c r="P330" i="20"/>
  <c r="P331" i="20"/>
  <c r="P332" i="20"/>
  <c r="P333" i="20"/>
  <c r="P334" i="20"/>
  <c r="P335" i="20"/>
  <c r="P336" i="20"/>
  <c r="P337" i="20"/>
  <c r="P338" i="20"/>
  <c r="P339" i="20"/>
  <c r="P340" i="20"/>
  <c r="P341" i="20"/>
  <c r="P342" i="20"/>
  <c r="P343" i="20"/>
  <c r="P344" i="20"/>
  <c r="P345" i="20"/>
  <c r="P346" i="20"/>
  <c r="P347" i="20"/>
  <c r="P348" i="20"/>
  <c r="P349" i="20"/>
  <c r="P350" i="20"/>
  <c r="P351" i="20"/>
  <c r="P352" i="20"/>
  <c r="P353" i="20"/>
  <c r="P354" i="20"/>
  <c r="P355" i="20"/>
  <c r="P356" i="20"/>
  <c r="P357" i="20"/>
  <c r="P358" i="20"/>
  <c r="P359" i="20"/>
  <c r="P360" i="20"/>
  <c r="P361" i="20"/>
  <c r="P362" i="20"/>
  <c r="P363" i="20"/>
  <c r="P364" i="20"/>
  <c r="P365" i="20"/>
  <c r="P366" i="20"/>
  <c r="P367" i="20"/>
  <c r="P368" i="20"/>
  <c r="P369" i="20"/>
  <c r="P370" i="20"/>
  <c r="P371" i="20"/>
  <c r="P372" i="20"/>
  <c r="P373" i="20"/>
  <c r="P374" i="20"/>
  <c r="P375" i="20"/>
  <c r="P376" i="20"/>
  <c r="P377" i="20"/>
  <c r="P378" i="20"/>
  <c r="P379" i="20"/>
  <c r="P380" i="20"/>
  <c r="P381" i="20"/>
  <c r="P382" i="20"/>
  <c r="P383" i="20"/>
  <c r="P384" i="20"/>
  <c r="P385" i="20"/>
  <c r="P386" i="20"/>
  <c r="P387" i="20"/>
  <c r="P388" i="20"/>
  <c r="P389" i="20"/>
  <c r="P390" i="20"/>
  <c r="P391" i="20"/>
  <c r="P392" i="20"/>
  <c r="P393" i="20"/>
  <c r="P394" i="20"/>
  <c r="P395" i="20"/>
  <c r="P396" i="20"/>
  <c r="P397" i="20"/>
  <c r="P398" i="20"/>
  <c r="P399" i="20"/>
  <c r="P400" i="20"/>
  <c r="P401" i="20"/>
  <c r="P402" i="20"/>
  <c r="P403" i="20"/>
  <c r="P404" i="20"/>
  <c r="P405" i="20"/>
  <c r="P406" i="20"/>
  <c r="P407" i="20"/>
  <c r="P408" i="20"/>
  <c r="P409" i="20"/>
  <c r="P410" i="20"/>
  <c r="P411" i="20"/>
  <c r="P412" i="20"/>
  <c r="P413" i="20"/>
  <c r="P414" i="20"/>
  <c r="P415" i="20"/>
  <c r="P416" i="20"/>
  <c r="P417" i="20"/>
  <c r="P418" i="20"/>
  <c r="P419" i="20"/>
  <c r="P420" i="20"/>
  <c r="P421" i="20"/>
  <c r="P422" i="20"/>
  <c r="P423" i="20"/>
  <c r="P424" i="20"/>
  <c r="P425" i="20"/>
  <c r="P426" i="20"/>
  <c r="P427" i="20"/>
  <c r="P428" i="20"/>
  <c r="P429" i="20"/>
  <c r="P430" i="20"/>
  <c r="P431" i="20"/>
  <c r="P432" i="20"/>
  <c r="P433" i="20"/>
  <c r="P434" i="20"/>
  <c r="P435" i="20"/>
  <c r="P436" i="20"/>
  <c r="P437" i="20"/>
  <c r="P438" i="20"/>
  <c r="P439" i="20"/>
  <c r="P440" i="20"/>
  <c r="P441" i="20"/>
  <c r="P442" i="20"/>
  <c r="P443" i="20"/>
  <c r="P444" i="20"/>
  <c r="P445" i="20"/>
  <c r="P446" i="20"/>
  <c r="P447" i="20"/>
  <c r="P448" i="20"/>
  <c r="P449" i="20"/>
  <c r="P450" i="20"/>
  <c r="P451" i="20"/>
  <c r="P452" i="20"/>
  <c r="P453" i="20"/>
  <c r="P6" i="20"/>
  <c r="V4" i="5"/>
  <c r="BK112" i="7"/>
  <c r="BS19" i="7"/>
  <c r="BO102" i="7"/>
  <c r="BT31" i="7"/>
  <c r="BO11" i="7"/>
  <c r="BR22" i="7"/>
  <c r="BP70" i="7"/>
  <c r="BT95" i="7"/>
  <c r="BO50" i="7"/>
  <c r="BO13" i="7"/>
  <c r="BU11" i="7"/>
  <c r="BN92" i="7"/>
  <c r="BU28" i="7"/>
  <c r="BN47" i="7"/>
  <c r="BL67" i="7"/>
  <c r="BV13" i="7"/>
  <c r="BK93" i="7"/>
  <c r="BC86" i="7"/>
  <c r="BL17" i="7"/>
  <c r="BS75" i="7"/>
  <c r="BL79" i="7"/>
  <c r="BU40" i="7"/>
  <c r="BU69" i="7"/>
  <c r="BG79" i="7"/>
  <c r="BP104" i="7"/>
  <c r="BH88" i="7"/>
  <c r="BN82" i="7"/>
  <c r="BJ100" i="7"/>
  <c r="BO15" i="7"/>
  <c r="BF83" i="7"/>
  <c r="BQ40" i="7"/>
  <c r="BT14" i="7"/>
  <c r="BU83" i="7"/>
  <c r="BO92" i="7"/>
  <c r="BU58" i="7"/>
  <c r="BP11" i="7"/>
  <c r="BT102" i="7"/>
  <c r="BH27" i="7"/>
  <c r="BS56" i="7"/>
  <c r="BG98" i="7"/>
  <c r="BO100" i="7"/>
  <c r="BH99" i="7"/>
  <c r="BQ111" i="7"/>
  <c r="BI95" i="7"/>
  <c r="BQ70" i="7"/>
  <c r="BI90" i="7"/>
  <c r="BV102" i="7"/>
  <c r="BP112" i="7"/>
  <c r="BS95" i="7"/>
  <c r="BN90" i="7"/>
  <c r="BN45" i="7"/>
  <c r="BP94" i="7"/>
  <c r="BU105" i="7"/>
  <c r="BV34" i="7"/>
  <c r="BL71" i="7"/>
  <c r="BR97" i="7"/>
  <c r="BK12" i="7"/>
  <c r="BU27" i="7"/>
  <c r="BK50" i="7"/>
  <c r="BS24" i="7"/>
  <c r="BP41" i="7"/>
  <c r="BL39" i="7"/>
  <c r="BP52" i="7"/>
  <c r="BJ64" i="7"/>
  <c r="BN30" i="7"/>
  <c r="BQ66" i="7"/>
  <c r="BL64" i="7"/>
  <c r="BV110" i="7"/>
  <c r="BN59" i="7"/>
  <c r="BQ21" i="7"/>
  <c r="BL95" i="7"/>
  <c r="BO40" i="7"/>
  <c r="BM78" i="7"/>
  <c r="BO63" i="7"/>
  <c r="BI107" i="7"/>
  <c r="BJ108" i="7"/>
  <c r="BV50" i="7"/>
  <c r="BP50" i="7"/>
  <c r="BS97" i="7"/>
  <c r="BN28" i="7"/>
  <c r="BT13" i="7"/>
  <c r="BQ96" i="7"/>
  <c r="BU102" i="7"/>
  <c r="BP14" i="7"/>
  <c r="BU15" i="7"/>
  <c r="BU32" i="7"/>
  <c r="BN43" i="7"/>
  <c r="BV23" i="7"/>
  <c r="BM46" i="7"/>
  <c r="BS25" i="7"/>
  <c r="BH85" i="7"/>
  <c r="BO84" i="7"/>
  <c r="BI86" i="7"/>
  <c r="BQ43" i="7"/>
  <c r="BH78" i="7"/>
  <c r="BN97" i="7"/>
  <c r="BT80" i="7"/>
  <c r="BV25" i="7"/>
  <c r="BP96" i="7"/>
  <c r="BT69" i="7"/>
  <c r="BQ103" i="7"/>
  <c r="BV81" i="7"/>
  <c r="BI51" i="7"/>
  <c r="BU79" i="7"/>
  <c r="BU29" i="7"/>
  <c r="BL34" i="7"/>
  <c r="BI15" i="7"/>
  <c r="BR44" i="7"/>
  <c r="BG96" i="7"/>
  <c r="BO19" i="7"/>
  <c r="BR12" i="7"/>
  <c r="BO77" i="7"/>
  <c r="BK32" i="7"/>
  <c r="BP36" i="7"/>
  <c r="BQ41" i="7"/>
  <c r="BR83" i="7"/>
  <c r="BN95" i="7"/>
  <c r="BR87" i="7"/>
  <c r="BO51" i="7"/>
  <c r="BR59" i="7"/>
  <c r="BP101" i="7"/>
  <c r="BL55" i="7"/>
  <c r="BN22" i="7"/>
  <c r="BI85" i="7"/>
  <c r="BH45" i="7"/>
  <c r="BN112" i="7"/>
  <c r="BL93" i="7"/>
  <c r="BP79" i="7"/>
  <c r="BL81" i="7"/>
  <c r="BO32" i="7"/>
  <c r="BN111" i="7"/>
  <c r="BR64" i="7"/>
  <c r="BQ36" i="7"/>
  <c r="BL101" i="7"/>
  <c r="BP63" i="7"/>
  <c r="BL112" i="7"/>
  <c r="BP44" i="7"/>
  <c r="BM57" i="7"/>
  <c r="BQ51" i="7"/>
  <c r="BI104" i="7"/>
  <c r="BI11" i="7"/>
  <c r="BR47" i="7"/>
  <c r="BG102" i="7"/>
  <c r="BB90" i="7"/>
  <c r="BF77" i="7"/>
  <c r="BR102" i="7"/>
  <c r="BH59" i="7"/>
  <c r="BV76" i="7"/>
  <c r="BI26" i="7"/>
  <c r="BT43" i="7"/>
  <c r="BO30" i="7"/>
  <c r="BT60" i="7"/>
  <c r="BQ39" i="7"/>
  <c r="BU48" i="7"/>
  <c r="BQ64" i="7"/>
  <c r="BT20" i="7"/>
  <c r="BV33" i="7"/>
  <c r="BF56" i="7"/>
  <c r="BU107" i="7"/>
  <c r="BV89" i="7"/>
  <c r="BR29" i="7"/>
  <c r="BR111" i="7"/>
  <c r="BV84" i="7"/>
  <c r="BK77" i="7"/>
  <c r="BS46" i="7"/>
  <c r="BS30" i="7"/>
  <c r="BP32" i="7"/>
  <c r="BS64" i="7"/>
  <c r="BO23" i="7"/>
  <c r="BH34" i="7"/>
  <c r="BO91" i="7"/>
  <c r="BI40" i="7"/>
  <c r="BP42" i="7"/>
  <c r="BU33" i="7"/>
  <c r="BN20" i="7"/>
  <c r="BR50" i="7"/>
  <c r="BQ52" i="7"/>
  <c r="BK47" i="7"/>
  <c r="BU24" i="7"/>
  <c r="BS107" i="7"/>
  <c r="BP48" i="7"/>
  <c r="BS90" i="7"/>
  <c r="BN26" i="7"/>
  <c r="BV28" i="7"/>
  <c r="BN57" i="7"/>
  <c r="BH56" i="7"/>
  <c r="BV44" i="7"/>
  <c r="BI54" i="7"/>
  <c r="BN36" i="7"/>
  <c r="BR20" i="7"/>
  <c r="BO53" i="7"/>
  <c r="BK74" i="7"/>
  <c r="BQ22" i="7"/>
  <c r="BM25" i="7"/>
  <c r="BS91" i="7"/>
  <c r="BH66" i="7"/>
  <c r="BP88" i="7"/>
  <c r="BI75" i="7"/>
  <c r="BN14" i="7"/>
  <c r="BJ97" i="7"/>
  <c r="BQ27" i="7"/>
  <c r="BV55" i="7"/>
  <c r="BN27" i="7"/>
  <c r="BU35" i="7"/>
  <c r="BU90" i="7"/>
  <c r="BN74" i="7"/>
  <c r="BN13" i="7"/>
  <c r="BG82" i="7"/>
  <c r="BT70" i="7"/>
  <c r="AX58" i="7"/>
  <c r="BR55" i="7"/>
  <c r="BH29" i="7"/>
  <c r="BU25" i="7"/>
  <c r="BG57" i="7"/>
  <c r="BU100" i="7"/>
  <c r="BQ12" i="7"/>
  <c r="BU41" i="7"/>
  <c r="BN96" i="7"/>
  <c r="BM26" i="7"/>
  <c r="CJ12" i="7"/>
  <c r="BN12" i="7"/>
  <c r="BS21" i="7"/>
  <c r="BQ25" i="7"/>
  <c r="BR66" i="7"/>
  <c r="BO65" i="7"/>
  <c r="BS45" i="7"/>
  <c r="BP15" i="7"/>
  <c r="BK83" i="7"/>
  <c r="BO24" i="7"/>
  <c r="BL57" i="7"/>
  <c r="BI61" i="7"/>
  <c r="BQ44" i="7"/>
  <c r="BH84" i="7"/>
  <c r="BJ85" i="7"/>
  <c r="BJ27" i="7"/>
  <c r="BV112" i="7"/>
  <c r="BJ18" i="7"/>
  <c r="BO59" i="7"/>
  <c r="BJ66" i="7"/>
  <c r="BV21" i="7"/>
  <c r="BQ110" i="7"/>
  <c r="BU64" i="7"/>
  <c r="BO12" i="7"/>
  <c r="BO69" i="7"/>
  <c r="BP69" i="7"/>
  <c r="BV54" i="7"/>
  <c r="BN25" i="7"/>
  <c r="BJ30" i="7"/>
  <c r="BV97" i="7"/>
  <c r="BG43" i="7"/>
  <c r="BS71" i="7"/>
  <c r="BS20" i="7"/>
  <c r="BM70" i="7"/>
  <c r="BN33" i="7"/>
  <c r="BI12" i="7"/>
  <c r="BV65" i="7"/>
  <c r="BP34" i="7"/>
  <c r="BU50" i="7"/>
  <c r="BP111" i="7"/>
  <c r="BV37" i="7"/>
  <c r="BQ23" i="7"/>
  <c r="BT91" i="7"/>
  <c r="BV108" i="7"/>
  <c r="BJ41" i="7"/>
  <c r="BS54" i="7"/>
  <c r="BN11" i="7"/>
  <c r="BU98" i="7"/>
  <c r="BU20" i="7"/>
  <c r="BH58" i="7"/>
  <c r="BC80" i="7"/>
  <c r="BR72" i="7"/>
  <c r="AX43" i="7"/>
  <c r="BG18" i="7"/>
  <c r="BG110" i="7"/>
  <c r="BN31" i="7"/>
  <c r="BM32" i="7"/>
  <c r="BV73" i="7"/>
  <c r="BV100" i="7"/>
  <c r="BQ102" i="7"/>
  <c r="BS104" i="7"/>
  <c r="BN86" i="7"/>
  <c r="BL30" i="7"/>
  <c r="BQ99" i="7"/>
  <c r="BI21" i="7"/>
  <c r="BL66" i="7"/>
  <c r="BU112" i="7"/>
  <c r="BO22" i="7"/>
  <c r="BT58" i="7"/>
  <c r="BN103" i="7"/>
  <c r="BM36" i="7"/>
  <c r="BO37" i="7"/>
  <c r="BT17" i="7"/>
  <c r="BO58" i="7"/>
  <c r="BR101" i="7"/>
  <c r="BQ69" i="7"/>
  <c r="BL74" i="7"/>
  <c r="BT39" i="7"/>
  <c r="BS23" i="7"/>
  <c r="BU42" i="7"/>
  <c r="BU47" i="7"/>
  <c r="BU56" i="7"/>
  <c r="BG15" i="7"/>
  <c r="BQ91" i="7"/>
  <c r="BF13" i="7"/>
  <c r="BN17" i="7"/>
  <c r="BJ42" i="7"/>
  <c r="BU13" i="7"/>
  <c r="BP16" i="7"/>
  <c r="BT34" i="7"/>
  <c r="BO61" i="7"/>
  <c r="BN109" i="7"/>
  <c r="BO17" i="7"/>
  <c r="BH21" i="7"/>
  <c r="BV53" i="7"/>
  <c r="BF29" i="7"/>
  <c r="BS12" i="7"/>
  <c r="BS43" i="7"/>
  <c r="BM105" i="7"/>
  <c r="BB71" i="7"/>
  <c r="BS32" i="7"/>
  <c r="BA41" i="7"/>
  <c r="BL20" i="7"/>
  <c r="BG21" i="7"/>
  <c r="BQ89" i="7"/>
  <c r="BT109" i="7"/>
  <c r="BN15" i="7"/>
  <c r="BL53" i="7"/>
  <c r="BT16" i="7"/>
  <c r="BV109" i="7"/>
  <c r="BP92" i="7"/>
  <c r="BL24" i="7"/>
  <c r="BO72" i="7"/>
  <c r="BK11" i="7"/>
  <c r="BR86" i="7"/>
  <c r="BN93" i="7"/>
  <c r="BQ88" i="7"/>
  <c r="BT38" i="7"/>
  <c r="BP93" i="7"/>
  <c r="BR105" i="7"/>
  <c r="BO49" i="7"/>
  <c r="BR30" i="7"/>
  <c r="BV29" i="7"/>
  <c r="BP55" i="7"/>
  <c r="BT67" i="7"/>
  <c r="BU72" i="7"/>
  <c r="BO88" i="7"/>
  <c r="BM40" i="7"/>
  <c r="BN70" i="7"/>
  <c r="BK59" i="7"/>
  <c r="BL56" i="7"/>
  <c r="BV26" i="7"/>
  <c r="BP26" i="7"/>
  <c r="BS63" i="7"/>
  <c r="BQ33" i="7"/>
  <c r="BL37" i="7"/>
  <c r="BE43" i="7"/>
  <c r="BI64" i="7"/>
  <c r="BT25" i="7"/>
  <c r="BM73" i="7"/>
  <c r="BB17" i="7"/>
  <c r="BE103" i="7"/>
  <c r="BQ87" i="7"/>
  <c r="BT40" i="7"/>
  <c r="BP62" i="7"/>
  <c r="BU44" i="7"/>
  <c r="BN40" i="7"/>
  <c r="BK102" i="7"/>
  <c r="BT97" i="7"/>
  <c r="BS94" i="7"/>
  <c r="BU60" i="7"/>
  <c r="BT52" i="7"/>
  <c r="BV105" i="7"/>
  <c r="BM58" i="7"/>
  <c r="BQ84" i="7"/>
  <c r="BG105" i="7"/>
  <c r="BP89" i="7"/>
  <c r="BJ36" i="7"/>
  <c r="BP99" i="7"/>
  <c r="BJ72" i="7"/>
  <c r="BN89" i="7"/>
  <c r="BF82" i="7"/>
  <c r="BV79" i="7"/>
  <c r="BH94" i="7"/>
  <c r="BQ97" i="7"/>
  <c r="BK86" i="7"/>
  <c r="BP107" i="7"/>
  <c r="BM39" i="7"/>
  <c r="BO34" i="7"/>
  <c r="BM64" i="7"/>
  <c r="BQ45" i="7"/>
  <c r="BM43" i="7"/>
  <c r="BN78" i="7"/>
  <c r="BG53" i="7"/>
  <c r="BN105" i="7"/>
  <c r="BJ94" i="7"/>
  <c r="BV15" i="7"/>
  <c r="BG107" i="7"/>
  <c r="BT22" i="7"/>
  <c r="BV45" i="7"/>
  <c r="BN39" i="7"/>
  <c r="BM24" i="7"/>
  <c r="BV58" i="7"/>
  <c r="BM77" i="7"/>
  <c r="BQ61" i="7"/>
  <c r="BL94" i="7"/>
  <c r="BO96" i="7"/>
  <c r="BH101" i="7"/>
  <c r="BN62" i="7"/>
  <c r="BI35" i="7"/>
  <c r="BP81" i="7"/>
  <c r="BI108" i="7"/>
  <c r="BV85" i="7"/>
  <c r="BQ68" i="7"/>
  <c r="BT36" i="7"/>
  <c r="BO75" i="7"/>
  <c r="BS61" i="7"/>
  <c r="BQ83" i="7"/>
  <c r="BF23" i="7"/>
  <c r="BQ112" i="7"/>
  <c r="BF18" i="7"/>
  <c r="BT75" i="7"/>
  <c r="BQ58" i="7"/>
  <c r="BK101" i="7"/>
  <c r="BG70" i="7"/>
  <c r="BD27" i="7"/>
  <c r="BE39" i="7"/>
  <c r="BK90" i="7"/>
  <c r="BJ51" i="7"/>
  <c r="BS22" i="7"/>
  <c r="BN60" i="7"/>
  <c r="BT71" i="7"/>
  <c r="BP75" i="7"/>
  <c r="BR89" i="7"/>
  <c r="BV93" i="7"/>
  <c r="BO73" i="7"/>
  <c r="BQ53" i="7"/>
  <c r="BL50" i="7"/>
  <c r="BP76" i="7"/>
  <c r="BL100" i="7"/>
  <c r="BR63" i="7"/>
  <c r="BS77" i="7"/>
  <c r="BM109" i="7"/>
  <c r="BV82" i="7"/>
  <c r="BO99" i="7"/>
  <c r="BU87" i="7"/>
  <c r="BI24" i="7"/>
  <c r="BL105" i="7"/>
  <c r="BG104" i="7"/>
  <c r="BR88" i="7"/>
  <c r="BA92" i="7"/>
  <c r="BB40" i="7"/>
  <c r="BO60" i="7"/>
  <c r="BR45" i="7"/>
  <c r="BQ71" i="7"/>
  <c r="BS83" i="7"/>
  <c r="BP46" i="7"/>
  <c r="BS74" i="7"/>
  <c r="BU109" i="7"/>
  <c r="BN107" i="7"/>
  <c r="BS65" i="7"/>
  <c r="BV71" i="7"/>
  <c r="BQ108" i="7"/>
  <c r="BM89" i="7"/>
  <c r="BS27" i="7"/>
  <c r="BJ104" i="7"/>
  <c r="BO109" i="7"/>
  <c r="BF94" i="7"/>
  <c r="BN58" i="7"/>
  <c r="BQ62" i="7"/>
  <c r="BP65" i="7"/>
  <c r="BU46" i="7"/>
  <c r="BO42" i="7"/>
  <c r="BR13" i="7"/>
  <c r="BU43" i="7"/>
  <c r="BV62" i="7"/>
  <c r="BT85" i="7"/>
  <c r="BU19" i="7"/>
  <c r="BV61" i="7"/>
  <c r="BM110" i="7"/>
  <c r="BS78" i="7"/>
  <c r="BF86" i="7"/>
  <c r="BO93" i="7"/>
  <c r="BI22" i="7"/>
  <c r="AZ22" i="7"/>
  <c r="BK44" i="7"/>
  <c r="BH51" i="7"/>
  <c r="BF30" i="7"/>
  <c r="AZ70" i="7"/>
  <c r="BF15" i="7"/>
  <c r="BO111" i="7"/>
  <c r="BK36" i="7"/>
  <c r="BQ19" i="7"/>
  <c r="BF79" i="7"/>
  <c r="BV35" i="7"/>
  <c r="BG80" i="7"/>
  <c r="BN68" i="7"/>
  <c r="BR35" i="7"/>
  <c r="BQ81" i="7"/>
  <c r="BL59" i="7"/>
  <c r="BP38" i="7"/>
  <c r="BS93" i="7"/>
  <c r="BN16" i="7"/>
  <c r="BL19" i="7"/>
  <c r="BO80" i="7"/>
  <c r="BJ83" i="7"/>
  <c r="BT92" i="7"/>
  <c r="BT49" i="7"/>
  <c r="BR23" i="7"/>
  <c r="BR99" i="7"/>
  <c r="BL69" i="7"/>
  <c r="BT104" i="7"/>
  <c r="BO68" i="7"/>
  <c r="BJ73" i="7"/>
  <c r="BN50" i="7"/>
  <c r="BG75" i="7"/>
  <c r="BN81" i="7"/>
  <c r="BP64" i="7"/>
  <c r="BT63" i="7"/>
  <c r="BN42" i="7"/>
  <c r="BV19" i="7"/>
  <c r="BO103" i="7"/>
  <c r="BT73" i="7"/>
  <c r="BV24" i="7"/>
  <c r="BI81" i="7"/>
  <c r="BT11" i="7"/>
  <c r="BN75" i="7"/>
  <c r="BP45" i="7"/>
  <c r="BL18" i="7"/>
  <c r="BV14" i="7"/>
  <c r="BL89" i="7"/>
  <c r="BQ50" i="7"/>
  <c r="BG25" i="7"/>
  <c r="BE90" i="7"/>
  <c r="BK69" i="7"/>
  <c r="BG106" i="7"/>
  <c r="BH89" i="7"/>
  <c r="AY41" i="7"/>
  <c r="AX34" i="7"/>
  <c r="BQ60" i="7"/>
  <c r="BL21" i="7"/>
  <c r="BO39" i="7"/>
  <c r="BM14" i="7"/>
  <c r="BP97" i="7"/>
  <c r="BG66" i="7"/>
  <c r="BP74" i="7"/>
  <c r="BT89" i="7"/>
  <c r="BO54" i="7"/>
  <c r="BT45" i="7"/>
  <c r="BQ63" i="7"/>
  <c r="BN21" i="7"/>
  <c r="BP22" i="7"/>
  <c r="BR110" i="7"/>
  <c r="BQ29" i="7"/>
  <c r="BK22" i="7"/>
  <c r="BP12" i="7"/>
  <c r="BK15" i="7"/>
  <c r="BP57" i="7"/>
  <c r="BF60" i="7"/>
  <c r="BN73" i="7"/>
  <c r="BG69" i="7"/>
  <c r="BO70" i="7"/>
  <c r="BT87" i="7"/>
  <c r="BN52" i="7"/>
  <c r="BR108" i="7"/>
  <c r="BP37" i="7"/>
  <c r="BU91" i="7"/>
  <c r="BO18" i="7"/>
  <c r="BM13" i="7"/>
  <c r="BP84" i="7"/>
  <c r="BF100" i="7"/>
  <c r="BM94" i="7"/>
  <c r="BM63" i="7"/>
  <c r="BT100" i="7"/>
  <c r="BM41" i="7"/>
  <c r="BL110" i="7"/>
  <c r="AV64" i="7"/>
  <c r="BT33" i="7"/>
  <c r="BU85" i="7"/>
  <c r="BS53" i="7"/>
  <c r="BU76" i="7"/>
  <c r="BL99" i="7"/>
  <c r="BV83" i="7"/>
  <c r="BP72" i="7"/>
  <c r="BJ62" i="7"/>
  <c r="BO52" i="7"/>
  <c r="BF61" i="7"/>
  <c r="BQ11" i="7"/>
  <c r="BJ44" i="7"/>
  <c r="BV67" i="7"/>
  <c r="BP82" i="7"/>
  <c r="BT54" i="7"/>
  <c r="BJ48" i="7"/>
  <c r="BQ101" i="7"/>
  <c r="BK72" i="7"/>
  <c r="BO55" i="7"/>
  <c r="BL78" i="7"/>
  <c r="BO107" i="7"/>
  <c r="BG47" i="7"/>
  <c r="BK109" i="7"/>
  <c r="BT27" i="7"/>
  <c r="BP58" i="7"/>
  <c r="BT61" i="7"/>
  <c r="BN34" i="7"/>
  <c r="BH62" i="7"/>
  <c r="BQ80" i="7"/>
  <c r="BU38" i="7"/>
  <c r="BP83" i="7"/>
  <c r="BK98" i="7"/>
  <c r="BM74" i="7"/>
  <c r="BT55" i="7"/>
  <c r="BD67" i="7"/>
  <c r="BR62" i="7"/>
  <c r="BM31" i="7"/>
  <c r="AY102" i="7"/>
  <c r="BU45" i="7"/>
  <c r="BI17" i="7"/>
  <c r="BU54" i="7"/>
  <c r="BT101" i="7"/>
  <c r="BT74" i="7"/>
  <c r="BS106" i="7"/>
  <c r="BS14" i="7"/>
  <c r="BJ40" i="7"/>
  <c r="BS89" i="7"/>
  <c r="BF47" i="7"/>
  <c r="BN110" i="7"/>
  <c r="BJ86" i="7"/>
  <c r="BP73" i="7"/>
  <c r="BG27" i="7"/>
  <c r="BV56" i="7"/>
  <c r="BC58" i="7"/>
  <c r="BU96" i="7"/>
  <c r="BV27" i="7"/>
  <c r="BS16" i="7"/>
  <c r="BU78" i="7"/>
  <c r="BR60" i="7"/>
  <c r="BR42" i="7"/>
  <c r="BU67" i="7"/>
  <c r="BJ59" i="7"/>
  <c r="BP56" i="7"/>
  <c r="BF50" i="7"/>
  <c r="BP35" i="7"/>
  <c r="BG64" i="7"/>
  <c r="BN65" i="7"/>
  <c r="BI44" i="7"/>
  <c r="BS48" i="7"/>
  <c r="BR41" i="7"/>
  <c r="BB39" i="7"/>
  <c r="BI98" i="7"/>
  <c r="BP87" i="7"/>
  <c r="BM15" i="7"/>
  <c r="BD88" i="7"/>
  <c r="BK87" i="7"/>
  <c r="BO33" i="7"/>
  <c r="BT29" i="7"/>
  <c r="BP91" i="7"/>
  <c r="BK40" i="7"/>
  <c r="BV107" i="7"/>
  <c r="BK57" i="7"/>
  <c r="BQ93" i="7"/>
  <c r="BL60" i="7"/>
  <c r="BQ42" i="7"/>
  <c r="BP29" i="7"/>
  <c r="BU63" i="7"/>
  <c r="BN63" i="7"/>
  <c r="BM88" i="7"/>
  <c r="BU66" i="7"/>
  <c r="BT64" i="7"/>
  <c r="BK67" i="7"/>
  <c r="BO31" i="7"/>
  <c r="BG112" i="7"/>
  <c r="BO85" i="7"/>
  <c r="BG11" i="7"/>
  <c r="BP86" i="7"/>
  <c r="BU36" i="7"/>
  <c r="BS35" i="7"/>
  <c r="BQ38" i="7"/>
  <c r="BT107" i="7"/>
  <c r="BN106" i="7"/>
  <c r="BN77" i="7"/>
  <c r="BP61" i="7"/>
  <c r="BU59" i="7"/>
  <c r="BN88" i="7"/>
  <c r="BR65" i="7"/>
  <c r="BR15" i="7"/>
  <c r="BP47" i="7"/>
  <c r="BF24" i="7"/>
  <c r="BP102" i="7"/>
  <c r="BU97" i="7"/>
  <c r="BN80" i="7"/>
  <c r="BP18" i="7"/>
  <c r="BU22" i="7"/>
  <c r="BO71" i="7"/>
  <c r="BS103" i="7"/>
  <c r="BP105" i="7"/>
  <c r="BS17" i="7"/>
  <c r="BO106" i="7"/>
  <c r="BU71" i="7"/>
  <c r="BN72" i="7"/>
  <c r="BV36" i="7"/>
  <c r="BJ50" i="7"/>
  <c r="BT81" i="7"/>
  <c r="BL90" i="7"/>
  <c r="BV20" i="7"/>
  <c r="BK58" i="7"/>
  <c r="BV64" i="7"/>
  <c r="BR103" i="7"/>
  <c r="BD109" i="7"/>
  <c r="BS111" i="7"/>
  <c r="BG50" i="7"/>
  <c r="BS59" i="7"/>
  <c r="BV75" i="7"/>
  <c r="BH24" i="7"/>
  <c r="BF46" i="7"/>
  <c r="BR19" i="7"/>
  <c r="BN44" i="7"/>
  <c r="BL25" i="7"/>
  <c r="BL38" i="7"/>
  <c r="BT21" i="7"/>
  <c r="BP95" i="7"/>
  <c r="BT28" i="7"/>
  <c r="BU101" i="7"/>
  <c r="BI49" i="7"/>
  <c r="BR80" i="7"/>
  <c r="BP106" i="7"/>
  <c r="BQ98" i="7"/>
  <c r="BM75" i="7"/>
  <c r="BO79" i="7"/>
  <c r="BQ37" i="7"/>
  <c r="BS70" i="7"/>
  <c r="BU77" i="7"/>
  <c r="BR57" i="7"/>
  <c r="BQ18" i="7"/>
  <c r="BR27" i="7"/>
  <c r="BH111" i="7"/>
  <c r="BT96" i="7"/>
  <c r="BL52" i="7"/>
  <c r="BF73" i="7"/>
  <c r="BA50" i="7"/>
  <c r="BP30" i="7"/>
  <c r="BQ46" i="7"/>
  <c r="BM12" i="7"/>
  <c r="BT59" i="7"/>
  <c r="BB58" i="7"/>
  <c r="BI29" i="7"/>
  <c r="BE99" i="7"/>
  <c r="BU70" i="7"/>
  <c r="BC59" i="7"/>
  <c r="BM102" i="7"/>
  <c r="BF85" i="7"/>
  <c r="BE83" i="7"/>
  <c r="BA12" i="7"/>
  <c r="AZ105" i="7"/>
  <c r="AU34" i="7"/>
  <c r="BA110" i="7"/>
  <c r="AV103" i="7"/>
  <c r="AU43" i="7"/>
  <c r="AX38" i="7"/>
  <c r="BK16" i="7"/>
  <c r="AV106" i="7"/>
  <c r="BO28" i="7"/>
  <c r="BQ49" i="7"/>
  <c r="BT68" i="7"/>
  <c r="BC26" i="7"/>
  <c r="BJ77" i="7"/>
  <c r="BA73" i="7"/>
  <c r="BG72" i="7"/>
  <c r="BA105" i="7"/>
  <c r="BL48" i="7"/>
  <c r="BF36" i="7"/>
  <c r="BJ23" i="7"/>
  <c r="BH110" i="7"/>
  <c r="BB34" i="7"/>
  <c r="R106" i="7"/>
  <c r="BH69" i="7"/>
  <c r="AU44" i="7"/>
  <c r="AZ15" i="7"/>
  <c r="AW50" i="7"/>
  <c r="BJ34" i="7"/>
  <c r="AW111" i="7"/>
  <c r="BC43" i="7"/>
  <c r="BT15" i="7"/>
  <c r="BP31" i="7"/>
  <c r="BI30" i="7"/>
  <c r="BR104" i="7"/>
  <c r="BD73" i="7"/>
  <c r="BU51" i="7"/>
  <c r="BI52" i="7"/>
  <c r="BJ112" i="7"/>
  <c r="BG99" i="7"/>
  <c r="BI38" i="7"/>
  <c r="BE40" i="7"/>
  <c r="BC65" i="7"/>
  <c r="AY79" i="7"/>
  <c r="BL92" i="7"/>
  <c r="AV84" i="7"/>
  <c r="BA107" i="7"/>
  <c r="BJ91" i="7"/>
  <c r="BK111" i="7"/>
  <c r="BH25" i="7"/>
  <c r="BL76" i="7"/>
  <c r="AY25" i="7"/>
  <c r="BS69" i="7"/>
  <c r="BG60" i="7"/>
  <c r="BI96" i="7"/>
  <c r="BT19" i="7"/>
  <c r="BG19" i="7"/>
  <c r="BE91" i="7"/>
  <c r="BC54" i="7"/>
  <c r="AU31" i="7"/>
  <c r="BL86" i="7"/>
  <c r="AV16" i="7"/>
  <c r="BD42" i="7"/>
  <c r="BT47" i="7"/>
  <c r="BN85" i="7"/>
  <c r="BA84" i="7"/>
  <c r="BL41" i="7"/>
  <c r="AZ54" i="7"/>
  <c r="BL12" i="7"/>
  <c r="BB79" i="7"/>
  <c r="BF66" i="7"/>
  <c r="BU84" i="7"/>
  <c r="BG38" i="7"/>
  <c r="BE62" i="7"/>
  <c r="BL85" i="7"/>
  <c r="BN79" i="7"/>
  <c r="BE30" i="7"/>
  <c r="BH42" i="7"/>
  <c r="AW58" i="7"/>
  <c r="BF102" i="7"/>
  <c r="BA23" i="7"/>
  <c r="BH43" i="7"/>
  <c r="BR40" i="7"/>
  <c r="BJ45" i="7"/>
  <c r="BD46" i="7"/>
  <c r="BE21" i="7"/>
  <c r="R11" i="7"/>
  <c r="BF38" i="7"/>
  <c r="R51" i="7"/>
  <c r="AY11" i="7"/>
  <c r="BP85" i="7"/>
  <c r="BV63" i="7"/>
  <c r="BI105" i="7"/>
  <c r="AX27" i="7"/>
  <c r="BD13" i="7"/>
  <c r="BS87" i="7"/>
  <c r="AZ86" i="7"/>
  <c r="BH64" i="7"/>
  <c r="BT98" i="7"/>
  <c r="BK48" i="7"/>
  <c r="BV22" i="7"/>
  <c r="BF92" i="7"/>
  <c r="BG33" i="7"/>
  <c r="AX51" i="7"/>
  <c r="AX82" i="7"/>
  <c r="BG89" i="7"/>
  <c r="BB18" i="7"/>
  <c r="BB21" i="7"/>
  <c r="R72" i="7"/>
  <c r="BE76" i="7"/>
  <c r="BI63" i="7"/>
  <c r="R65" i="7"/>
  <c r="AY12" i="7"/>
  <c r="AW35" i="7"/>
  <c r="AU85" i="7"/>
  <c r="AZ45" i="7"/>
  <c r="AX15" i="7"/>
  <c r="AW46" i="7"/>
  <c r="AY78" i="7"/>
  <c r="AW81" i="7"/>
  <c r="AZ97" i="7"/>
  <c r="AV33" i="7"/>
  <c r="BI70" i="7"/>
  <c r="BE94" i="7"/>
  <c r="BF58" i="7"/>
  <c r="AV100" i="7"/>
  <c r="BS18" i="7"/>
  <c r="BO67" i="7"/>
  <c r="BG84" i="7"/>
  <c r="BO66" i="7"/>
  <c r="BL98" i="7"/>
  <c r="BN64" i="7"/>
  <c r="BQ30" i="7"/>
  <c r="BQ16" i="7"/>
  <c r="BT56" i="7"/>
  <c r="BP53" i="7"/>
  <c r="BV32" i="7"/>
  <c r="BO97" i="7"/>
  <c r="BN38" i="7"/>
  <c r="BO78" i="7"/>
  <c r="BN29" i="7"/>
  <c r="BN87" i="7"/>
  <c r="BQ85" i="7"/>
  <c r="BF112" i="7"/>
  <c r="BS58" i="7"/>
  <c r="BR58" i="7"/>
  <c r="BP77" i="7"/>
  <c r="BP40" i="7"/>
  <c r="BP51" i="7"/>
  <c r="BO62" i="7"/>
  <c r="BJ105" i="7"/>
  <c r="BO98" i="7"/>
  <c r="BQ55" i="7"/>
  <c r="BT51" i="7"/>
  <c r="BU81" i="7"/>
  <c r="BV88" i="7"/>
  <c r="BL43" i="7"/>
  <c r="BS47" i="7"/>
  <c r="BQ82" i="7"/>
  <c r="BJ70" i="7"/>
  <c r="BL36" i="7"/>
  <c r="BD66" i="7"/>
  <c r="BF109" i="7"/>
  <c r="BG78" i="7"/>
  <c r="BB28" i="7"/>
  <c r="AU25" i="7"/>
  <c r="BP19" i="7"/>
  <c r="BM98" i="7"/>
  <c r="BJ80" i="7"/>
  <c r="BT111" i="7"/>
  <c r="BU80" i="7"/>
  <c r="BT37" i="7"/>
  <c r="BL70" i="7"/>
  <c r="BF37" i="7"/>
  <c r="AY111" i="7"/>
  <c r="BL77" i="7"/>
  <c r="BF62" i="7"/>
  <c r="AU40" i="7"/>
  <c r="AU27" i="7"/>
  <c r="BE26" i="7"/>
  <c r="AW43" i="7"/>
  <c r="BF57" i="7"/>
  <c r="BI18" i="7"/>
  <c r="AZ108" i="7"/>
  <c r="BC109" i="7"/>
  <c r="BD78" i="7"/>
  <c r="AU106" i="7"/>
  <c r="BR100" i="7"/>
  <c r="BL96" i="7"/>
  <c r="BB61" i="7"/>
  <c r="BR79" i="7"/>
  <c r="BN69" i="7"/>
  <c r="BC17" i="7"/>
  <c r="BU14" i="7"/>
  <c r="BT77" i="7"/>
  <c r="BU18" i="7"/>
  <c r="BQ14" i="7"/>
  <c r="BM66" i="7"/>
  <c r="BF103" i="7"/>
  <c r="AU61" i="7"/>
  <c r="BB43" i="7"/>
  <c r="BD41" i="7"/>
  <c r="R81" i="7"/>
  <c r="BD74" i="7"/>
  <c r="AV71" i="7"/>
  <c r="BH79" i="7"/>
  <c r="AZ83" i="7"/>
  <c r="AZ63" i="7"/>
  <c r="BN56" i="7"/>
  <c r="BT110" i="7"/>
  <c r="BU34" i="7"/>
  <c r="BE46" i="7"/>
  <c r="BG39" i="7"/>
  <c r="BL29" i="7"/>
  <c r="BE50" i="7"/>
  <c r="BL16" i="7"/>
  <c r="BD72" i="7"/>
  <c r="BS15" i="7"/>
  <c r="AY105" i="7"/>
  <c r="BG49" i="7"/>
  <c r="BA40" i="7"/>
  <c r="BA82" i="7"/>
  <c r="AV98" i="7"/>
  <c r="R59" i="7"/>
  <c r="BQ26" i="7"/>
  <c r="BN32" i="7"/>
  <c r="BR38" i="7"/>
  <c r="BA78" i="7"/>
  <c r="BJ11" i="7"/>
  <c r="BG87" i="7"/>
  <c r="BC15" i="7"/>
  <c r="BL22" i="7"/>
  <c r="BA46" i="7"/>
  <c r="BR76" i="7"/>
  <c r="AX84" i="7"/>
  <c r="BG108" i="7"/>
  <c r="BB76" i="7"/>
  <c r="BC27" i="7"/>
  <c r="AU36" i="7"/>
  <c r="BH41" i="7"/>
  <c r="BR94" i="7"/>
  <c r="BO27" i="7"/>
  <c r="BJ43" i="7"/>
  <c r="BE63" i="7"/>
  <c r="BH107" i="7"/>
  <c r="BF71" i="7"/>
  <c r="AY57" i="7"/>
  <c r="BI109" i="7"/>
  <c r="BN19" i="7"/>
  <c r="BM106" i="7"/>
  <c r="AY103" i="7"/>
  <c r="BV43" i="7"/>
  <c r="BK110" i="7"/>
  <c r="BJ106" i="7"/>
  <c r="BA14" i="7"/>
  <c r="BF97" i="7"/>
  <c r="BH40" i="7"/>
  <c r="AX75" i="7"/>
  <c r="BF95" i="7"/>
  <c r="BT94" i="7"/>
  <c r="BL63" i="7"/>
  <c r="AX26" i="7"/>
  <c r="BD19" i="7"/>
  <c r="AY86" i="7"/>
  <c r="BD98" i="7"/>
  <c r="AZ80" i="7"/>
  <c r="BA90" i="7"/>
  <c r="BV49" i="7"/>
  <c r="BP110" i="7"/>
  <c r="AW26" i="7"/>
  <c r="BF104" i="7"/>
  <c r="BG88" i="7"/>
  <c r="BC34" i="7"/>
  <c r="BL46" i="7"/>
  <c r="BB72" i="7"/>
  <c r="BV69" i="7"/>
  <c r="BK53" i="7"/>
  <c r="BG45" i="7"/>
  <c r="BG26" i="7"/>
  <c r="BF59" i="7"/>
  <c r="AU13" i="7"/>
  <c r="BF19" i="7"/>
  <c r="AY65" i="7"/>
  <c r="BC72" i="7"/>
  <c r="BA97" i="7"/>
  <c r="AW17" i="7"/>
  <c r="BF43" i="7"/>
  <c r="AY87" i="7"/>
  <c r="AX47" i="7"/>
  <c r="AV56" i="7"/>
  <c r="BD97" i="7"/>
  <c r="AU22" i="7"/>
  <c r="AY24" i="7"/>
  <c r="AX14" i="7"/>
  <c r="R19" i="7"/>
  <c r="R13" i="7"/>
  <c r="AV13" i="7"/>
  <c r="AW49" i="7"/>
  <c r="AZ13" i="7"/>
  <c r="BA85" i="7"/>
  <c r="BB59" i="7"/>
  <c r="BI82" i="7"/>
  <c r="AY16" i="7"/>
  <c r="AZ99" i="7"/>
  <c r="AV104" i="7"/>
  <c r="BF49" i="7"/>
  <c r="BL103" i="7"/>
  <c r="AV22" i="7"/>
  <c r="R70" i="7"/>
  <c r="AY15" i="7"/>
  <c r="BE13" i="7"/>
  <c r="AU37" i="7"/>
  <c r="AZ39" i="7"/>
  <c r="AY76" i="7"/>
  <c r="AX13" i="7"/>
  <c r="BB20" i="7"/>
  <c r="BD22" i="7"/>
  <c r="AW90" i="7"/>
  <c r="BC95" i="7"/>
  <c r="AX112" i="7"/>
  <c r="AY77" i="7"/>
  <c r="AX23" i="7"/>
  <c r="BI57" i="7"/>
  <c r="BC16" i="7"/>
  <c r="BM54" i="7"/>
  <c r="AV42" i="7"/>
  <c r="AW52" i="7"/>
  <c r="AU101" i="7"/>
  <c r="AZ100" i="7"/>
  <c r="BH81" i="7"/>
  <c r="AU64" i="7"/>
  <c r="AW68" i="7"/>
  <c r="R75" i="7"/>
  <c r="BQ67" i="7"/>
  <c r="BM65" i="7"/>
  <c r="BF87" i="7"/>
  <c r="BC98" i="7"/>
  <c r="BJ111" i="7"/>
  <c r="BL35" i="7"/>
  <c r="BH72" i="7"/>
  <c r="AZ42" i="7"/>
  <c r="AV24" i="7"/>
  <c r="AX52" i="7"/>
  <c r="BD17" i="7"/>
  <c r="AX69" i="7"/>
  <c r="BF107" i="7"/>
  <c r="R64" i="7"/>
  <c r="AU97" i="7"/>
  <c r="BC51" i="7"/>
  <c r="AV43" i="7"/>
  <c r="BA43" i="7"/>
  <c r="BP23" i="7"/>
  <c r="BJ25" i="7"/>
  <c r="BH95" i="7"/>
  <c r="AW101" i="7"/>
  <c r="BC29" i="7"/>
  <c r="AU80" i="7"/>
  <c r="AW38" i="7"/>
  <c r="AV37" i="7"/>
  <c r="BC78" i="7"/>
  <c r="BE95" i="7"/>
  <c r="AW79" i="7"/>
  <c r="BC104" i="7"/>
  <c r="BB109" i="7"/>
  <c r="AW23" i="7"/>
  <c r="AZ88" i="7"/>
  <c r="BT105" i="7"/>
  <c r="BI46" i="7"/>
  <c r="BF99" i="7"/>
  <c r="BR16" i="7"/>
  <c r="BS100" i="7"/>
  <c r="BK45" i="7"/>
  <c r="BR82" i="7"/>
  <c r="BG101" i="7"/>
  <c r="BO108" i="7"/>
  <c r="BQ13" i="7"/>
  <c r="BQ59" i="7"/>
  <c r="BV16" i="7"/>
  <c r="BU49" i="7"/>
  <c r="BS57" i="7"/>
  <c r="BV90" i="7"/>
  <c r="BO64" i="7"/>
  <c r="BM90" i="7"/>
  <c r="BP13" i="7"/>
  <c r="BI72" i="7"/>
  <c r="BR52" i="7"/>
  <c r="BU65" i="7"/>
  <c r="BV47" i="7"/>
  <c r="BR93" i="7"/>
  <c r="BT78" i="7"/>
  <c r="BQ94" i="7"/>
  <c r="BR14" i="7"/>
  <c r="BN102" i="7"/>
  <c r="BR53" i="7"/>
  <c r="BM72" i="7"/>
  <c r="BM87" i="7"/>
  <c r="BS37" i="7"/>
  <c r="BS79" i="7"/>
  <c r="BQ47" i="7"/>
  <c r="BP21" i="7"/>
  <c r="BU89" i="7"/>
  <c r="BR11" i="7"/>
  <c r="BA21" i="7"/>
  <c r="BS66" i="7"/>
  <c r="BR39" i="7"/>
  <c r="BO105" i="7"/>
  <c r="BR68" i="7"/>
  <c r="BU94" i="7"/>
  <c r="BI110" i="7"/>
  <c r="BD110" i="7"/>
  <c r="BC84" i="7"/>
  <c r="BJ57" i="7"/>
  <c r="BK35" i="7"/>
  <c r="BH37" i="7"/>
  <c r="BH93" i="7"/>
  <c r="BJ90" i="7"/>
  <c r="BD107" i="7"/>
  <c r="BA62" i="7"/>
  <c r="BU53" i="7"/>
  <c r="AY58" i="7"/>
  <c r="BB112" i="7"/>
  <c r="AW30" i="7"/>
  <c r="AV72" i="7"/>
  <c r="BE16" i="7"/>
  <c r="R105" i="7"/>
  <c r="BA76" i="7"/>
  <c r="BB63" i="7"/>
  <c r="BP49" i="7"/>
  <c r="BQ92" i="7"/>
  <c r="BL75" i="7"/>
  <c r="BD45" i="7"/>
  <c r="BU55" i="7"/>
  <c r="BG52" i="7"/>
  <c r="BF53" i="7"/>
  <c r="BG35" i="7"/>
  <c r="BG24" i="7"/>
  <c r="BI67" i="7"/>
  <c r="BU23" i="7"/>
  <c r="BA80" i="7"/>
  <c r="R96" i="7"/>
  <c r="BJ101" i="7"/>
  <c r="BD30" i="7"/>
  <c r="BI101" i="7"/>
  <c r="AU24" i="7"/>
  <c r="BB97" i="7"/>
  <c r="AZ30" i="7"/>
  <c r="R109" i="7"/>
  <c r="BC23" i="7"/>
  <c r="BR71" i="7"/>
  <c r="BG34" i="7"/>
  <c r="BE33" i="7"/>
  <c r="BM95" i="7"/>
  <c r="BL26" i="7"/>
  <c r="BF68" i="7"/>
  <c r="BT66" i="7"/>
  <c r="BH47" i="7"/>
  <c r="BL14" i="7"/>
  <c r="BH19" i="7"/>
  <c r="BM68" i="7"/>
  <c r="AZ74" i="7"/>
  <c r="AU26" i="7"/>
  <c r="BG22" i="7"/>
  <c r="BJ69" i="7"/>
  <c r="AZ65" i="7"/>
  <c r="BF93" i="7"/>
  <c r="BM60" i="7"/>
  <c r="BB99" i="7"/>
  <c r="BK103" i="7"/>
  <c r="BK105" i="7"/>
  <c r="BF22" i="7"/>
  <c r="BL83" i="7"/>
  <c r="BC66" i="7"/>
  <c r="BH28" i="7"/>
  <c r="BU16" i="7"/>
  <c r="BM29" i="7"/>
  <c r="AY95" i="7"/>
  <c r="BI92" i="7"/>
  <c r="BC13" i="7"/>
  <c r="BM108" i="7"/>
  <c r="AX36" i="7"/>
  <c r="BQ32" i="7"/>
  <c r="BF65" i="7"/>
  <c r="BA91" i="7"/>
  <c r="BL65" i="7"/>
  <c r="BF20" i="7"/>
  <c r="BF54" i="7"/>
  <c r="BM84" i="7"/>
  <c r="BE14" i="7"/>
  <c r="BG85" i="7"/>
  <c r="BT79" i="7"/>
  <c r="BH90" i="7"/>
  <c r="BK97" i="7"/>
  <c r="BV18" i="7"/>
  <c r="AX11" i="7"/>
  <c r="BJ56" i="7"/>
  <c r="BJ110" i="7"/>
  <c r="BH15" i="7"/>
  <c r="BM17" i="7"/>
  <c r="BC88" i="7"/>
  <c r="BI62" i="7"/>
  <c r="BR48" i="7"/>
  <c r="BJ75" i="7"/>
  <c r="AX53" i="7"/>
  <c r="BC56" i="7"/>
  <c r="BE44" i="7"/>
  <c r="BU104" i="7"/>
  <c r="AY74" i="7"/>
  <c r="BO82" i="7"/>
  <c r="BT76" i="7"/>
  <c r="BF70" i="7"/>
  <c r="BL33" i="7"/>
  <c r="BL84" i="7"/>
  <c r="BA31" i="7"/>
  <c r="BA55" i="7"/>
  <c r="AW106" i="7"/>
  <c r="BH48" i="7"/>
  <c r="BE96" i="7"/>
  <c r="BV48" i="7"/>
  <c r="BC92" i="7"/>
  <c r="BB27" i="7"/>
  <c r="BB29" i="7"/>
  <c r="AU14" i="7"/>
  <c r="AX108" i="7"/>
  <c r="BH55" i="7"/>
  <c r="BD62" i="7"/>
  <c r="BE55" i="7"/>
  <c r="AW25" i="7"/>
  <c r="BB94" i="7"/>
  <c r="AW59" i="7"/>
  <c r="AV52" i="7"/>
  <c r="AV105" i="7"/>
  <c r="BH14" i="7"/>
  <c r="AU111" i="7"/>
  <c r="AU12" i="7"/>
  <c r="AZ71" i="7"/>
  <c r="BD70" i="7"/>
  <c r="BB36" i="7"/>
  <c r="AW112" i="7"/>
  <c r="AV66" i="7"/>
  <c r="BT57" i="7"/>
  <c r="BH52" i="7"/>
  <c r="BG76" i="7"/>
  <c r="BV96" i="7"/>
  <c r="BV12" i="7"/>
  <c r="BQ20" i="7"/>
  <c r="BN48" i="7"/>
  <c r="BO45" i="7"/>
  <c r="BQ77" i="7"/>
  <c r="BM62" i="7"/>
  <c r="BN98" i="7"/>
  <c r="BT90" i="7"/>
  <c r="BR17" i="7"/>
  <c r="BM99" i="7"/>
  <c r="BP109" i="7"/>
  <c r="BP24" i="7"/>
  <c r="BQ86" i="7"/>
  <c r="BJ95" i="7"/>
  <c r="BU75" i="7"/>
  <c r="BV87" i="7"/>
  <c r="BO104" i="7"/>
  <c r="BU88" i="7"/>
  <c r="BP33" i="7"/>
  <c r="BL27" i="7"/>
  <c r="BK80" i="7"/>
  <c r="BN18" i="7"/>
  <c r="BQ56" i="7"/>
  <c r="BV31" i="7"/>
  <c r="BR106" i="7"/>
  <c r="BS76" i="7"/>
  <c r="BO14" i="7"/>
  <c r="BH67" i="7"/>
  <c r="BV41" i="7"/>
  <c r="BQ28" i="7"/>
  <c r="BK27" i="7"/>
  <c r="BN94" i="7"/>
  <c r="BP28" i="7"/>
  <c r="BF111" i="7"/>
  <c r="BI23" i="7"/>
  <c r="BG42" i="7"/>
  <c r="BH86" i="7"/>
  <c r="BI76" i="7"/>
  <c r="BK30" i="7"/>
  <c r="BT86" i="7"/>
  <c r="BL106" i="7"/>
  <c r="BG41" i="7"/>
  <c r="BL58" i="7"/>
  <c r="BV86" i="7"/>
  <c r="BD52" i="7"/>
  <c r="BR69" i="7"/>
  <c r="BF96" i="7"/>
  <c r="BE86" i="7"/>
  <c r="BC79" i="7"/>
  <c r="AZ78" i="7"/>
  <c r="BA66" i="7"/>
  <c r="BI103" i="7"/>
  <c r="AZ96" i="7"/>
  <c r="AY55" i="7"/>
  <c r="BB44" i="7"/>
  <c r="BJ33" i="7"/>
  <c r="AW95" i="7"/>
  <c r="BB42" i="7"/>
  <c r="AV91" i="7"/>
  <c r="AU62" i="7"/>
  <c r="BH53" i="7"/>
  <c r="BO101" i="7"/>
  <c r="BM104" i="7"/>
  <c r="BU108" i="7"/>
  <c r="BE97" i="7"/>
  <c r="BQ106" i="7"/>
  <c r="BB13" i="7"/>
  <c r="BR21" i="7"/>
  <c r="BE82" i="7"/>
  <c r="BI77" i="7"/>
  <c r="BN35" i="7"/>
  <c r="BE81" i="7"/>
  <c r="BA86" i="7"/>
  <c r="AZ35" i="7"/>
  <c r="AU52" i="7"/>
  <c r="BC89" i="7"/>
  <c r="AU73" i="7"/>
  <c r="BI55" i="7"/>
  <c r="AX68" i="7"/>
  <c r="BJ32" i="7"/>
  <c r="AU70" i="7"/>
  <c r="BP108" i="7"/>
  <c r="BO20" i="7"/>
  <c r="BK75" i="7"/>
  <c r="BC37" i="7"/>
  <c r="BE32" i="7"/>
  <c r="BC24" i="7"/>
  <c r="BJ52" i="7"/>
  <c r="BB74" i="7"/>
  <c r="BL87" i="7"/>
  <c r="BG97" i="7"/>
  <c r="BF33" i="7"/>
  <c r="BI106" i="7"/>
  <c r="AW24" i="7"/>
  <c r="AZ53" i="7"/>
  <c r="BF101" i="7"/>
  <c r="R22" i="7"/>
  <c r="BT88" i="7"/>
  <c r="BP100" i="7"/>
  <c r="BH74" i="7"/>
  <c r="BU68" i="7"/>
  <c r="BE59" i="7"/>
  <c r="AZ18" i="7"/>
  <c r="BJ63" i="7"/>
  <c r="AY73" i="7"/>
  <c r="BM61" i="7"/>
  <c r="BI102" i="7"/>
  <c r="BA52" i="7"/>
  <c r="BM93" i="7"/>
  <c r="AW77" i="7"/>
  <c r="AU86" i="7"/>
  <c r="BJ28" i="7"/>
  <c r="R54" i="7"/>
  <c r="BP90" i="7"/>
  <c r="BS99" i="7"/>
  <c r="BG58" i="7"/>
  <c r="BM55" i="7"/>
  <c r="BS42" i="7"/>
  <c r="AZ14" i="7"/>
  <c r="BH71" i="7"/>
  <c r="AX91" i="7"/>
  <c r="BG95" i="7"/>
  <c r="BK81" i="7"/>
  <c r="BC12" i="7"/>
  <c r="BT112" i="7"/>
  <c r="BQ90" i="7"/>
  <c r="BI27" i="7"/>
  <c r="BK71" i="7"/>
  <c r="BM71" i="7"/>
  <c r="BI100" i="7"/>
  <c r="BC90" i="7"/>
  <c r="AZ102" i="7"/>
  <c r="BI80" i="7"/>
  <c r="BJ60" i="7"/>
  <c r="BA74" i="7"/>
  <c r="BV94" i="7"/>
  <c r="AY42" i="7"/>
  <c r="BH73" i="7"/>
  <c r="BB111" i="7"/>
  <c r="AZ112" i="7"/>
  <c r="BQ72" i="7"/>
  <c r="BP80" i="7"/>
  <c r="BF39" i="7"/>
  <c r="BM79" i="7"/>
  <c r="BI99" i="7"/>
  <c r="R34" i="7"/>
  <c r="BM45" i="7"/>
  <c r="BH109" i="7"/>
  <c r="BI93" i="7"/>
  <c r="BK33" i="7"/>
  <c r="BF26" i="7"/>
  <c r="BB103" i="7"/>
  <c r="BA103" i="7"/>
  <c r="R60" i="7"/>
  <c r="AX77" i="7"/>
  <c r="AW93" i="7"/>
  <c r="BG65" i="7"/>
  <c r="BB95" i="7"/>
  <c r="AY71" i="7"/>
  <c r="BC75" i="7"/>
  <c r="R85" i="7"/>
  <c r="AV39" i="7"/>
  <c r="AY43" i="7"/>
  <c r="AU28" i="7"/>
  <c r="AU11" i="7"/>
  <c r="AZ82" i="7"/>
  <c r="R29" i="7"/>
  <c r="AU66" i="7"/>
  <c r="BD48" i="7"/>
  <c r="BA65" i="7"/>
  <c r="AU23" i="7"/>
  <c r="BH82" i="7"/>
  <c r="BK52" i="7"/>
  <c r="AV97" i="7"/>
  <c r="AW55" i="7"/>
  <c r="BE73" i="7"/>
  <c r="R18" i="7"/>
  <c r="AU71" i="7"/>
  <c r="AX104" i="7"/>
  <c r="BF75" i="7"/>
  <c r="BJ74" i="7"/>
  <c r="BB50" i="7"/>
  <c r="R104" i="7"/>
  <c r="AV26" i="7"/>
  <c r="BA58" i="7"/>
  <c r="AZ48" i="7"/>
  <c r="BD38" i="7"/>
  <c r="AZ98" i="7"/>
  <c r="AY51" i="7"/>
  <c r="BN46" i="7"/>
  <c r="BK62" i="7"/>
  <c r="AU19" i="7"/>
  <c r="AX81" i="7"/>
  <c r="BA104" i="7"/>
  <c r="AY31" i="7"/>
  <c r="R107" i="7"/>
  <c r="AW86" i="7"/>
  <c r="BC50" i="7"/>
  <c r="BD37" i="7"/>
  <c r="BB30" i="7"/>
  <c r="R93" i="7"/>
  <c r="R27" i="7"/>
  <c r="AZ33" i="7"/>
  <c r="R39" i="7"/>
  <c r="BB88" i="7"/>
  <c r="BL28" i="7"/>
  <c r="BJ109" i="7"/>
  <c r="BD87" i="7"/>
  <c r="BD58" i="7"/>
  <c r="BC41" i="7"/>
  <c r="BA98" i="7"/>
  <c r="AU103" i="7"/>
  <c r="AU30" i="7"/>
  <c r="AV18" i="7"/>
  <c r="BE25" i="7"/>
  <c r="BI41" i="7"/>
  <c r="BG36" i="7"/>
  <c r="BA26" i="7"/>
  <c r="AY14" i="7"/>
  <c r="BA67" i="7"/>
  <c r="BB32" i="7"/>
  <c r="AZ64" i="7"/>
  <c r="AW75" i="7"/>
  <c r="BG94" i="7"/>
  <c r="BG20" i="7"/>
  <c r="BU73" i="7"/>
  <c r="AU78" i="7"/>
  <c r="AZ51" i="7"/>
  <c r="BA38" i="7"/>
  <c r="BD34" i="7"/>
  <c r="AZ46" i="7"/>
  <c r="BC19" i="7"/>
  <c r="AY29" i="7"/>
  <c r="BD33" i="7"/>
  <c r="BC57" i="7"/>
  <c r="BA88" i="7"/>
  <c r="AV12" i="7"/>
  <c r="BM51" i="7"/>
  <c r="BH39" i="7"/>
  <c r="BS72" i="7"/>
  <c r="BO110" i="7"/>
  <c r="BT53" i="7"/>
  <c r="BN108" i="7"/>
  <c r="BE53" i="7"/>
  <c r="BH12" i="7"/>
  <c r="BO47" i="7"/>
  <c r="BK108" i="7"/>
  <c r="BV46" i="7"/>
  <c r="BP60" i="7"/>
  <c r="BV111" i="7"/>
  <c r="BR96" i="7"/>
  <c r="BM92" i="7"/>
  <c r="BR56" i="7"/>
  <c r="BQ75" i="7"/>
  <c r="BO86" i="7"/>
  <c r="BO26" i="7"/>
  <c r="BI79" i="7"/>
  <c r="BV101" i="7"/>
  <c r="BG111" i="7"/>
  <c r="BS33" i="7"/>
  <c r="BR24" i="7"/>
  <c r="BQ73" i="7"/>
  <c r="BK82" i="7"/>
  <c r="BN84" i="7"/>
  <c r="BN24" i="7"/>
  <c r="BV92" i="7"/>
  <c r="BP54" i="7"/>
  <c r="BS82" i="7"/>
  <c r="BG48" i="7"/>
  <c r="BU86" i="7"/>
  <c r="BP17" i="7"/>
  <c r="BM85" i="7"/>
  <c r="BR81" i="7"/>
  <c r="BG13" i="7"/>
  <c r="BS13" i="7"/>
  <c r="BM80" i="7"/>
  <c r="BO46" i="7"/>
  <c r="BV80" i="7"/>
  <c r="BA28" i="7"/>
  <c r="AW42" i="7"/>
  <c r="BO25" i="7"/>
  <c r="BK56" i="7"/>
  <c r="BN53" i="7"/>
  <c r="BJ20" i="7"/>
  <c r="BM52" i="7"/>
  <c r="BG74" i="7"/>
  <c r="BR84" i="7"/>
  <c r="BC63" i="7"/>
  <c r="AX87" i="7"/>
  <c r="AZ110" i="7"/>
  <c r="AU42" i="7"/>
  <c r="BD90" i="7"/>
  <c r="BE22" i="7"/>
  <c r="BG92" i="7"/>
  <c r="AY40" i="7"/>
  <c r="BI74" i="7"/>
  <c r="BA47" i="7"/>
  <c r="BV98" i="7"/>
  <c r="BN41" i="7"/>
  <c r="BK18" i="7"/>
  <c r="BF34" i="7"/>
  <c r="BM49" i="7"/>
  <c r="BS80" i="7"/>
  <c r="BU111" i="7"/>
  <c r="BF12" i="7"/>
  <c r="BS51" i="7"/>
  <c r="BV42" i="7"/>
  <c r="BL15" i="7"/>
  <c r="BF90" i="7"/>
  <c r="AV32" i="7"/>
  <c r="AZ43" i="7"/>
  <c r="BE41" i="7"/>
  <c r="AW29" i="7"/>
  <c r="BE74" i="7"/>
  <c r="BC77" i="7"/>
  <c r="AW53" i="7"/>
  <c r="BB80" i="7"/>
  <c r="BE42" i="7"/>
  <c r="R43" i="7"/>
  <c r="BK34" i="7"/>
  <c r="BH35" i="7"/>
  <c r="BT32" i="7"/>
  <c r="BL72" i="7"/>
  <c r="BT50" i="7"/>
  <c r="AW84" i="7"/>
  <c r="BT93" i="7"/>
  <c r="BK38" i="7"/>
  <c r="BR70" i="7"/>
  <c r="BT41" i="7"/>
  <c r="BM53" i="7"/>
  <c r="BJ38" i="7"/>
  <c r="R12" i="7"/>
  <c r="BE77" i="7"/>
  <c r="BE85" i="7"/>
  <c r="AZ29" i="7"/>
  <c r="BO29" i="7"/>
  <c r="BM42" i="7"/>
  <c r="BU12" i="7"/>
  <c r="BL23" i="7"/>
  <c r="BK94" i="7"/>
  <c r="R48" i="7"/>
  <c r="BK14" i="7"/>
  <c r="BL31" i="7"/>
  <c r="BM21" i="7"/>
  <c r="BR109" i="7"/>
  <c r="BK92" i="7"/>
  <c r="BF80" i="7"/>
  <c r="R25" i="7"/>
  <c r="AZ20" i="7"/>
  <c r="AY17" i="7"/>
  <c r="AV59" i="7"/>
  <c r="BS60" i="7"/>
  <c r="BN76" i="7"/>
  <c r="BM97" i="7"/>
  <c r="BL54" i="7"/>
  <c r="BK106" i="7"/>
  <c r="AZ21" i="7"/>
  <c r="BK26" i="7"/>
  <c r="BM67" i="7"/>
  <c r="BM76" i="7"/>
  <c r="BM34" i="7"/>
  <c r="BG71" i="7"/>
  <c r="BI53" i="7"/>
  <c r="BQ105" i="7"/>
  <c r="BG55" i="7"/>
  <c r="BF74" i="7"/>
  <c r="BK23" i="7"/>
  <c r="AV17" i="7"/>
  <c r="BL62" i="7"/>
  <c r="BM69" i="7"/>
  <c r="BK43" i="7"/>
  <c r="BL80" i="7"/>
  <c r="BI56" i="7"/>
  <c r="BG28" i="7"/>
  <c r="AZ56" i="7"/>
  <c r="AZ69" i="7"/>
  <c r="AY63" i="7"/>
  <c r="BJ22" i="7"/>
  <c r="BS86" i="7"/>
  <c r="BV78" i="7"/>
  <c r="BS28" i="7"/>
  <c r="BK76" i="7"/>
  <c r="BH54" i="7"/>
  <c r="BK55" i="7"/>
  <c r="BJ81" i="7"/>
  <c r="BD99" i="7"/>
  <c r="BC20" i="7"/>
  <c r="BM82" i="7"/>
  <c r="BH18" i="7"/>
  <c r="BH80" i="7"/>
  <c r="BC96" i="7"/>
  <c r="AX66" i="7"/>
  <c r="AW88" i="7"/>
  <c r="BA87" i="7"/>
  <c r="AZ47" i="7"/>
  <c r="BH22" i="7"/>
  <c r="BR51" i="7"/>
  <c r="AX33" i="7"/>
  <c r="AU67" i="7"/>
  <c r="R44" i="7"/>
  <c r="BB54" i="7"/>
  <c r="AV112" i="7"/>
  <c r="AY85" i="7"/>
  <c r="AW57" i="7"/>
  <c r="R14" i="7"/>
  <c r="BG17" i="7"/>
  <c r="R49" i="7"/>
  <c r="AV27" i="7"/>
  <c r="AY98" i="7"/>
  <c r="BO56" i="7"/>
  <c r="BD103" i="7"/>
  <c r="BK64" i="7"/>
  <c r="BK91" i="7"/>
  <c r="R99" i="7"/>
  <c r="BV70" i="7"/>
  <c r="BT35" i="7"/>
  <c r="BJ82" i="7"/>
  <c r="BN100" i="7"/>
  <c r="BT65" i="7"/>
  <c r="BO95" i="7"/>
  <c r="BS88" i="7"/>
  <c r="BI47" i="7"/>
  <c r="BP39" i="7"/>
  <c r="BV72" i="7"/>
  <c r="BN71" i="7"/>
  <c r="BQ76" i="7"/>
  <c r="BR92" i="7"/>
  <c r="BM50" i="7"/>
  <c r="BQ31" i="7"/>
  <c r="BS11" i="7"/>
  <c r="BR85" i="7"/>
  <c r="BU92" i="7"/>
  <c r="BT46" i="7"/>
  <c r="BR91" i="7"/>
  <c r="BQ34" i="7"/>
  <c r="BU74" i="7"/>
  <c r="BT62" i="7"/>
  <c r="BU21" i="7"/>
  <c r="BQ15" i="7"/>
  <c r="BO44" i="7"/>
  <c r="BG14" i="7"/>
  <c r="BQ109" i="7"/>
  <c r="BV99" i="7"/>
  <c r="BK17" i="7"/>
  <c r="BT42" i="7"/>
  <c r="BQ65" i="7"/>
  <c r="BM19" i="7"/>
  <c r="BR74" i="7"/>
  <c r="BT99" i="7"/>
  <c r="BJ31" i="7"/>
  <c r="BF69" i="7"/>
  <c r="BL32" i="7"/>
  <c r="BV60" i="7"/>
  <c r="BJ17" i="7"/>
  <c r="BS39" i="7"/>
  <c r="BT103" i="7"/>
  <c r="BV40" i="7"/>
  <c r="BJ19" i="7"/>
  <c r="BH104" i="7"/>
  <c r="BD105" i="7"/>
  <c r="BH96" i="7"/>
  <c r="BB35" i="7"/>
  <c r="BR26" i="7"/>
  <c r="BM30" i="7"/>
  <c r="BI111" i="7"/>
  <c r="AV19" i="7"/>
  <c r="BD95" i="7"/>
  <c r="AY92" i="7"/>
  <c r="BK19" i="7"/>
  <c r="AU88" i="7"/>
  <c r="AX92" i="7"/>
  <c r="AY23" i="7"/>
  <c r="BM86" i="7"/>
  <c r="AZ59" i="7"/>
  <c r="BC36" i="7"/>
  <c r="BV91" i="7"/>
  <c r="BI43" i="7"/>
  <c r="BR90" i="7"/>
  <c r="BG91" i="7"/>
  <c r="BB102" i="7"/>
  <c r="BN51" i="7"/>
  <c r="BH38" i="7"/>
  <c r="BM27" i="7"/>
  <c r="BH60" i="7"/>
  <c r="BG61" i="7"/>
  <c r="BJ21" i="7"/>
  <c r="BC91" i="7"/>
  <c r="AW104" i="7"/>
  <c r="BR49" i="7"/>
  <c r="AX65" i="7"/>
  <c r="BA35" i="7"/>
  <c r="AU33" i="7"/>
  <c r="R38" i="7"/>
  <c r="BA94" i="7"/>
  <c r="R20" i="7"/>
  <c r="BC28" i="7"/>
  <c r="BB85" i="7"/>
  <c r="BU95" i="7"/>
  <c r="BV66" i="7"/>
  <c r="BM107" i="7"/>
  <c r="BV57" i="7"/>
  <c r="BL91" i="7"/>
  <c r="BA20" i="7"/>
  <c r="BV104" i="7"/>
  <c r="BF51" i="7"/>
  <c r="BF11" i="7"/>
  <c r="BF45" i="7"/>
  <c r="BM112" i="7"/>
  <c r="BC111" i="7"/>
  <c r="AW39" i="7"/>
  <c r="BC18" i="7"/>
  <c r="BB11" i="7"/>
  <c r="BJ35" i="7"/>
  <c r="BO83" i="7"/>
  <c r="BT24" i="7"/>
  <c r="BM35" i="7"/>
  <c r="BR18" i="7"/>
  <c r="BM59" i="7"/>
  <c r="BD16" i="7"/>
  <c r="BT84" i="7"/>
  <c r="BI58" i="7"/>
  <c r="BF27" i="7"/>
  <c r="BV95" i="7"/>
  <c r="BM23" i="7"/>
  <c r="BC21" i="7"/>
  <c r="AV70" i="7"/>
  <c r="BA102" i="7"/>
  <c r="BE51" i="7"/>
  <c r="BH83" i="7"/>
  <c r="BN66" i="7"/>
  <c r="BL88" i="7"/>
  <c r="BG73" i="7"/>
  <c r="BM111" i="7"/>
  <c r="BF98" i="7"/>
  <c r="BS98" i="7"/>
  <c r="BR31" i="7"/>
  <c r="BD77" i="7"/>
  <c r="BI34" i="7"/>
  <c r="BS55" i="7"/>
  <c r="BK39" i="7"/>
  <c r="BP20" i="7"/>
  <c r="BJ58" i="7"/>
  <c r="BF28" i="7"/>
  <c r="BI89" i="7"/>
  <c r="BR78" i="7"/>
  <c r="BO57" i="7"/>
  <c r="BR32" i="7"/>
  <c r="BP67" i="7"/>
  <c r="BR33" i="7"/>
  <c r="BT72" i="7"/>
  <c r="BO90" i="7"/>
  <c r="BO48" i="7"/>
  <c r="BN91" i="7"/>
  <c r="BK79" i="7"/>
  <c r="BH98" i="7"/>
  <c r="BS108" i="7"/>
  <c r="BP66" i="7"/>
  <c r="BK51" i="7"/>
  <c r="BM103" i="7"/>
  <c r="BQ100" i="7"/>
  <c r="BQ95" i="7"/>
  <c r="BP103" i="7"/>
  <c r="BV11" i="7"/>
  <c r="BG37" i="7"/>
  <c r="BH68" i="7"/>
  <c r="BU17" i="7"/>
  <c r="BQ24" i="7"/>
  <c r="BU30" i="7"/>
  <c r="BK99" i="7"/>
  <c r="BK78" i="7"/>
  <c r="BS38" i="7"/>
  <c r="BK29" i="7"/>
  <c r="BO36" i="7"/>
  <c r="BO94" i="7"/>
  <c r="BN61" i="7"/>
  <c r="BO87" i="7"/>
  <c r="BB93" i="7"/>
  <c r="BM28" i="7"/>
  <c r="BD104" i="7"/>
  <c r="BD51" i="7"/>
  <c r="BB53" i="7"/>
  <c r="BQ57" i="7"/>
  <c r="BT108" i="7"/>
  <c r="BC85" i="7"/>
  <c r="BQ48" i="7"/>
  <c r="BI45" i="7"/>
  <c r="BA96" i="7"/>
  <c r="BQ74" i="7"/>
  <c r="BS112" i="7"/>
  <c r="BV77" i="7"/>
  <c r="BA106" i="7"/>
  <c r="BR98" i="7"/>
  <c r="BK28" i="7"/>
  <c r="AV41" i="7"/>
  <c r="BC11" i="7"/>
  <c r="BD14" i="7"/>
  <c r="AU91" i="7"/>
  <c r="BC38" i="7"/>
  <c r="AY69" i="7"/>
  <c r="BH97" i="7"/>
  <c r="AW48" i="7"/>
  <c r="AX55" i="7"/>
  <c r="BU99" i="7"/>
  <c r="BO38" i="7"/>
  <c r="BL108" i="7"/>
  <c r="BB15" i="7"/>
  <c r="BM38" i="7"/>
  <c r="BK104" i="7"/>
  <c r="BA48" i="7"/>
  <c r="BK107" i="7"/>
  <c r="BF78" i="7"/>
  <c r="BV30" i="7"/>
  <c r="BD43" i="7"/>
  <c r="AW82" i="7"/>
  <c r="BB110" i="7"/>
  <c r="BE75" i="7"/>
  <c r="AY68" i="7"/>
  <c r="AV94" i="7"/>
  <c r="AZ84" i="7"/>
  <c r="BS31" i="7"/>
  <c r="AY106" i="7"/>
  <c r="AY22" i="7"/>
  <c r="R32" i="7"/>
  <c r="AW61" i="7"/>
  <c r="BT18" i="7"/>
  <c r="BQ107" i="7"/>
  <c r="BI13" i="7"/>
  <c r="BR95" i="7"/>
  <c r="BD76" i="7"/>
  <c r="BS109" i="7"/>
  <c r="BN83" i="7"/>
  <c r="BM101" i="7"/>
  <c r="BC22" i="7"/>
  <c r="BF63" i="7"/>
  <c r="BS73" i="7"/>
  <c r="BC62" i="7"/>
  <c r="BB62" i="7"/>
  <c r="AY93" i="7"/>
  <c r="BJ47" i="7"/>
  <c r="BE28" i="7"/>
  <c r="BK61" i="7"/>
  <c r="BP27" i="7"/>
  <c r="BD47" i="7"/>
  <c r="BK37" i="7"/>
  <c r="BE60" i="7"/>
  <c r="BL51" i="7"/>
  <c r="BS96" i="7"/>
  <c r="BL111" i="7"/>
  <c r="BB92" i="7"/>
  <c r="BH32" i="7"/>
  <c r="BT82" i="7"/>
  <c r="BE45" i="7"/>
  <c r="BB19" i="7"/>
  <c r="AX103" i="7"/>
  <c r="BB23" i="7"/>
  <c r="BB60" i="7"/>
  <c r="BF88" i="7"/>
  <c r="BS50" i="7"/>
  <c r="BV39" i="7"/>
  <c r="BH26" i="7"/>
  <c r="BB14" i="7"/>
  <c r="BL47" i="7"/>
  <c r="BU39" i="7"/>
  <c r="BK54" i="7"/>
  <c r="BA39" i="7"/>
  <c r="BH92" i="7"/>
  <c r="BK70" i="7"/>
  <c r="BG31" i="7"/>
  <c r="BT106" i="7"/>
  <c r="BT44" i="7"/>
  <c r="BI94" i="7"/>
  <c r="AX59" i="7"/>
  <c r="BM83" i="7"/>
  <c r="BM96" i="7"/>
  <c r="BH106" i="7"/>
  <c r="AY89" i="7"/>
  <c r="BV103" i="7"/>
  <c r="BK66" i="7"/>
  <c r="AY44" i="7"/>
  <c r="AX70" i="7"/>
  <c r="AU89" i="7"/>
  <c r="BC73" i="7"/>
  <c r="BO21" i="7"/>
  <c r="BS44" i="7"/>
  <c r="BS40" i="7"/>
  <c r="BV38" i="7"/>
  <c r="BJ67" i="7"/>
  <c r="BU62" i="7"/>
  <c r="BN104" i="7"/>
  <c r="BR61" i="7"/>
  <c r="BJ46" i="7"/>
  <c r="AV75" i="7"/>
  <c r="BU106" i="7"/>
  <c r="AZ60" i="7"/>
  <c r="BA63" i="7"/>
  <c r="BK46" i="7"/>
  <c r="BA72" i="7"/>
  <c r="BK42" i="7"/>
  <c r="BB108" i="7"/>
  <c r="BK73" i="7"/>
  <c r="BS81" i="7"/>
  <c r="BM16" i="7"/>
  <c r="BG29" i="7"/>
  <c r="AY46" i="7"/>
  <c r="BK68" i="7"/>
  <c r="AW74" i="7"/>
  <c r="BV59" i="7"/>
  <c r="BG81" i="7"/>
  <c r="AZ72" i="7"/>
  <c r="AV36" i="7"/>
  <c r="AV68" i="7"/>
  <c r="R31" i="7"/>
  <c r="AY83" i="7"/>
  <c r="BG86" i="7"/>
  <c r="AX109" i="7"/>
  <c r="AX57" i="7"/>
  <c r="AV50" i="7"/>
  <c r="R67" i="7"/>
  <c r="AZ66" i="7"/>
  <c r="BF35" i="7"/>
  <c r="AY53" i="7"/>
  <c r="AU48" i="7"/>
  <c r="R78" i="7"/>
  <c r="AV92" i="7"/>
  <c r="AW56" i="7"/>
  <c r="BO41" i="7"/>
  <c r="AW34" i="7"/>
  <c r="BV68" i="7"/>
  <c r="BT12" i="7"/>
  <c r="AZ32" i="7"/>
  <c r="AY39" i="7"/>
  <c r="BD12" i="7"/>
  <c r="BA11" i="7"/>
  <c r="BE65" i="7"/>
  <c r="BE54" i="7"/>
  <c r="AV49" i="7"/>
  <c r="AV30" i="7"/>
  <c r="AY96" i="7"/>
  <c r="AW20" i="7"/>
  <c r="AX25" i="7"/>
  <c r="BB66" i="7"/>
  <c r="BD89" i="7"/>
  <c r="BD71" i="7"/>
  <c r="BF25" i="7"/>
  <c r="AV88" i="7"/>
  <c r="BD83" i="7"/>
  <c r="BB82" i="7"/>
  <c r="AV74" i="7"/>
  <c r="BC32" i="7"/>
  <c r="BC68" i="7"/>
  <c r="AY45" i="7"/>
  <c r="BH87" i="7"/>
  <c r="BC46" i="7"/>
  <c r="R71" i="7"/>
  <c r="BE35" i="7"/>
  <c r="R111" i="7"/>
  <c r="AX97" i="7"/>
  <c r="BH50" i="7"/>
  <c r="AV55" i="7"/>
  <c r="BJ54" i="7"/>
  <c r="AW22" i="7"/>
  <c r="AU41" i="7"/>
  <c r="AZ91" i="7"/>
  <c r="AY27" i="7"/>
  <c r="R35" i="7"/>
  <c r="AY28" i="7"/>
  <c r="BI32" i="7"/>
  <c r="AX67" i="7"/>
  <c r="AZ111" i="7"/>
  <c r="AX72" i="7"/>
  <c r="BE47" i="7"/>
  <c r="AV77" i="7"/>
  <c r="BI65" i="7"/>
  <c r="BF89" i="7"/>
  <c r="BE93" i="7"/>
  <c r="BD32" i="7"/>
  <c r="BC49" i="7"/>
  <c r="BD60" i="7"/>
  <c r="AY112" i="7"/>
  <c r="AV60" i="7"/>
  <c r="AZ27" i="7"/>
  <c r="AX89" i="7"/>
  <c r="BV106" i="7"/>
  <c r="BD75" i="7"/>
  <c r="AW15" i="7"/>
  <c r="AV34" i="7"/>
  <c r="AW60" i="7"/>
  <c r="R30" i="7"/>
  <c r="BG62" i="7"/>
  <c r="BI36" i="7"/>
  <c r="AW16" i="7"/>
  <c r="BC71" i="7"/>
  <c r="AZ50" i="7"/>
  <c r="BB22" i="7"/>
  <c r="BD28" i="7"/>
  <c r="R50" i="7"/>
  <c r="BD93" i="7"/>
  <c r="BD68" i="7"/>
  <c r="AW64" i="7"/>
  <c r="BR46" i="7"/>
  <c r="AU98" i="7"/>
  <c r="BE87" i="7"/>
  <c r="AU39" i="7"/>
  <c r="AZ90" i="7"/>
  <c r="AV40" i="7"/>
  <c r="AV47" i="7"/>
  <c r="R87" i="7"/>
  <c r="BC30" i="7"/>
  <c r="R66" i="7"/>
  <c r="R21" i="7"/>
  <c r="BA59" i="7"/>
  <c r="BE36" i="7"/>
  <c r="BE23" i="7"/>
  <c r="AY30" i="7"/>
  <c r="R36" i="7"/>
  <c r="BB69" i="7"/>
  <c r="AX100" i="7"/>
  <c r="AX101" i="7"/>
  <c r="BB49" i="7"/>
  <c r="AX106" i="7"/>
  <c r="AZ107" i="7"/>
  <c r="BA45" i="7"/>
  <c r="AU18" i="7"/>
  <c r="AW12" i="7"/>
  <c r="AW33" i="7"/>
  <c r="BO43" i="7"/>
  <c r="BG23" i="7"/>
  <c r="BQ54" i="7"/>
  <c r="BS34" i="7"/>
  <c r="BF108" i="7"/>
  <c r="AX61" i="7"/>
  <c r="AZ55" i="7"/>
  <c r="BG67" i="7"/>
  <c r="BA89" i="7"/>
  <c r="BD20" i="7"/>
  <c r="BM37" i="7"/>
  <c r="R97" i="7"/>
  <c r="AW36" i="7"/>
  <c r="AX79" i="7"/>
  <c r="R83" i="7"/>
  <c r="AV83" i="7"/>
  <c r="AZ79" i="7"/>
  <c r="AU69" i="7"/>
  <c r="AZ44" i="7"/>
  <c r="BB77" i="7"/>
  <c r="BJ79" i="7"/>
  <c r="AV99" i="7"/>
  <c r="AW66" i="7"/>
  <c r="BE69" i="7"/>
  <c r="BI31" i="7"/>
  <c r="AV61" i="7"/>
  <c r="AV11" i="7"/>
  <c r="AU92" i="7"/>
  <c r="AX63" i="7"/>
  <c r="AY48" i="7"/>
  <c r="AY88" i="7"/>
  <c r="BO112" i="7"/>
  <c r="BS101" i="7"/>
  <c r="BU61" i="7"/>
  <c r="BS67" i="7"/>
  <c r="BL68" i="7"/>
  <c r="BO35" i="7"/>
  <c r="BJ99" i="7"/>
  <c r="BB96" i="7"/>
  <c r="BT83" i="7"/>
  <c r="AZ95" i="7"/>
  <c r="AY62" i="7"/>
  <c r="BJ102" i="7"/>
  <c r="AW14" i="7"/>
  <c r="BI78" i="7"/>
  <c r="AU51" i="7"/>
  <c r="BV51" i="7"/>
  <c r="BI91" i="7"/>
  <c r="BK31" i="7"/>
  <c r="BM91" i="7"/>
  <c r="AV85" i="7"/>
  <c r="BL11" i="7"/>
  <c r="BH70" i="7"/>
  <c r="BG90" i="7"/>
  <c r="BA112" i="7"/>
  <c r="AY36" i="7"/>
  <c r="BE20" i="7"/>
  <c r="BE52" i="7"/>
  <c r="R73" i="7"/>
  <c r="AW85" i="7"/>
  <c r="R52" i="7"/>
  <c r="AZ58" i="7"/>
  <c r="BJ96" i="7"/>
  <c r="AY99" i="7"/>
  <c r="AV102" i="7"/>
  <c r="BT26" i="7"/>
  <c r="AZ61" i="7"/>
  <c r="BB107" i="7"/>
  <c r="BE66" i="7"/>
  <c r="AU57" i="7"/>
  <c r="BF48" i="7"/>
  <c r="BC45" i="7"/>
  <c r="AZ26" i="7"/>
  <c r="R92" i="7"/>
  <c r="BK100" i="7"/>
  <c r="BD40" i="7"/>
  <c r="BL107" i="7"/>
  <c r="AU84" i="7"/>
  <c r="BD31" i="7"/>
  <c r="BE109" i="7"/>
  <c r="AV73" i="7"/>
  <c r="AU55" i="7"/>
  <c r="AV46" i="7"/>
  <c r="AV65" i="7"/>
  <c r="BE89" i="7"/>
  <c r="AX29" i="7"/>
  <c r="AW27" i="7"/>
  <c r="BH13" i="7"/>
  <c r="BJ84" i="7"/>
  <c r="BB89" i="7"/>
  <c r="AZ31" i="7"/>
  <c r="AZ52" i="7"/>
  <c r="AX54" i="7"/>
  <c r="AU82" i="7"/>
  <c r="BE37" i="7"/>
  <c r="BA108" i="7"/>
  <c r="BE56" i="7"/>
  <c r="AW69" i="7"/>
  <c r="AY91" i="7"/>
  <c r="AX102" i="7"/>
  <c r="AX111" i="7"/>
  <c r="AY49" i="7"/>
  <c r="BJ15" i="7"/>
  <c r="AZ77" i="7"/>
  <c r="AZ11" i="7"/>
  <c r="AZ41" i="7"/>
  <c r="BC25" i="7"/>
  <c r="BH63" i="7"/>
  <c r="R84" i="7"/>
  <c r="BE110" i="7"/>
  <c r="AU60" i="7"/>
  <c r="AZ36" i="7"/>
  <c r="BA64" i="7"/>
  <c r="BN67" i="7"/>
  <c r="BR36" i="7"/>
  <c r="AX80" i="7"/>
  <c r="BA25" i="7"/>
  <c r="BC81" i="7"/>
  <c r="AY32" i="7"/>
  <c r="R102" i="7"/>
  <c r="AX45" i="7"/>
  <c r="BH44" i="7"/>
  <c r="AY47" i="7"/>
  <c r="BF31" i="7"/>
  <c r="BB33" i="7"/>
  <c r="AZ92" i="7"/>
  <c r="AW41" i="7"/>
  <c r="AZ37" i="7"/>
  <c r="BC53" i="7"/>
  <c r="BT48" i="7"/>
  <c r="BM20" i="7"/>
  <c r="BB67" i="7"/>
  <c r="AX99" i="7"/>
  <c r="BK49" i="7"/>
  <c r="BG32" i="7"/>
  <c r="BJ53" i="7"/>
  <c r="AU72" i="7"/>
  <c r="BB65" i="7"/>
  <c r="AV63" i="7"/>
  <c r="AW54" i="7"/>
  <c r="AW80" i="7"/>
  <c r="BE100" i="7"/>
  <c r="BQ104" i="7"/>
  <c r="AX83" i="7"/>
  <c r="BD101" i="7"/>
  <c r="BA19" i="7"/>
  <c r="BD96" i="7"/>
  <c r="BK88" i="7"/>
  <c r="AU16" i="7"/>
  <c r="AW99" i="7"/>
  <c r="BE98" i="7"/>
  <c r="R110" i="7"/>
  <c r="AV29" i="7"/>
  <c r="BA101" i="7"/>
  <c r="R101" i="7"/>
  <c r="BM48" i="7"/>
  <c r="AZ67" i="7"/>
  <c r="AZ25" i="7"/>
  <c r="BJ14" i="7"/>
  <c r="BC64" i="7"/>
  <c r="AX96" i="7"/>
  <c r="BI60" i="7"/>
  <c r="BC106" i="7"/>
  <c r="BB68" i="7"/>
  <c r="R24" i="7"/>
  <c r="AY61" i="7"/>
  <c r="BL40" i="7"/>
  <c r="BG109" i="7"/>
  <c r="BE70" i="7"/>
  <c r="BA16" i="7"/>
  <c r="BI33" i="7"/>
  <c r="BH100" i="7"/>
  <c r="BC87" i="7"/>
  <c r="AV69" i="7"/>
  <c r="AX30" i="7"/>
  <c r="AZ73" i="7"/>
  <c r="AW92" i="7"/>
  <c r="BE80" i="7"/>
  <c r="BI59" i="7"/>
  <c r="BB24" i="7"/>
  <c r="AX39" i="7"/>
  <c r="BA49" i="7"/>
  <c r="AV62" i="7"/>
  <c r="AY26" i="7"/>
  <c r="BB100" i="7"/>
  <c r="BE106" i="7"/>
  <c r="AY94" i="7"/>
  <c r="AU112" i="7"/>
  <c r="AV93" i="7"/>
  <c r="BI97" i="7"/>
  <c r="BB25" i="7"/>
  <c r="BE101" i="7"/>
  <c r="BB45" i="7"/>
  <c r="BJ13" i="7"/>
  <c r="BD25" i="7"/>
  <c r="BG100" i="7"/>
  <c r="BJ71" i="7"/>
  <c r="R108" i="7"/>
  <c r="AW37" i="7"/>
  <c r="AU63" i="7"/>
  <c r="AW73" i="7"/>
  <c r="BU103" i="7"/>
  <c r="BG12" i="7"/>
  <c r="R58" i="7"/>
  <c r="BA18" i="7"/>
  <c r="BA68" i="7"/>
  <c r="BD23" i="7"/>
  <c r="R74" i="7"/>
  <c r="BI48" i="7"/>
  <c r="BM100" i="7"/>
  <c r="BR25" i="7"/>
  <c r="BR54" i="7"/>
  <c r="BN49" i="7"/>
  <c r="BN37" i="7"/>
  <c r="BS102" i="7"/>
  <c r="AY81" i="7"/>
  <c r="BK84" i="7"/>
  <c r="AX50" i="7"/>
  <c r="BP78" i="7"/>
  <c r="BT23" i="7"/>
  <c r="BQ35" i="7"/>
  <c r="BR73" i="7"/>
  <c r="BU31" i="7"/>
  <c r="BK85" i="7"/>
  <c r="BM81" i="7"/>
  <c r="BS52" i="7"/>
  <c r="BI66" i="7"/>
  <c r="BG59" i="7"/>
  <c r="BR107" i="7"/>
  <c r="BG93" i="7"/>
  <c r="BK60" i="7"/>
  <c r="BL102" i="7"/>
  <c r="AV51" i="7"/>
  <c r="AU35" i="7"/>
  <c r="BD21" i="7"/>
  <c r="BJ93" i="7"/>
  <c r="BB41" i="7"/>
  <c r="AU75" i="7"/>
  <c r="AU46" i="7"/>
  <c r="BF91" i="7"/>
  <c r="BA13" i="7"/>
  <c r="BA57" i="7"/>
  <c r="BA51" i="7"/>
  <c r="BC14" i="7"/>
  <c r="AV67" i="7"/>
  <c r="BJ37" i="7"/>
  <c r="AV101" i="7"/>
  <c r="AW63" i="7"/>
  <c r="BB12" i="7"/>
  <c r="BK25" i="7"/>
  <c r="BF84" i="7"/>
  <c r="BJ103" i="7"/>
  <c r="AW94" i="7"/>
  <c r="BE67" i="7"/>
  <c r="BH76" i="7"/>
  <c r="BD44" i="7"/>
  <c r="AV86" i="7"/>
  <c r="BE38" i="7"/>
  <c r="AZ76" i="7"/>
  <c r="BG68" i="7"/>
  <c r="AZ40" i="7"/>
  <c r="BE105" i="7"/>
  <c r="BB56" i="7"/>
  <c r="AZ109" i="7"/>
  <c r="BA27" i="7"/>
  <c r="AX48" i="7"/>
  <c r="BJ98" i="7"/>
  <c r="AY110" i="7"/>
  <c r="AY97" i="7"/>
  <c r="BB55" i="7"/>
  <c r="BE17" i="7"/>
  <c r="AV44" i="7"/>
  <c r="AV82" i="7"/>
  <c r="AZ49" i="7"/>
  <c r="AZ34" i="7"/>
  <c r="BS62" i="7"/>
  <c r="BI39" i="7"/>
  <c r="BI88" i="7"/>
  <c r="AZ101" i="7"/>
  <c r="AW40" i="7"/>
  <c r="BB73" i="7"/>
  <c r="BF32" i="7"/>
  <c r="BD63" i="7"/>
  <c r="BC82" i="7"/>
  <c r="AU59" i="7"/>
  <c r="AW87" i="7"/>
  <c r="AZ57" i="7"/>
  <c r="BB37" i="7"/>
  <c r="BA77" i="7"/>
  <c r="AY75" i="7"/>
  <c r="BB16" i="7"/>
  <c r="AX56" i="7"/>
  <c r="AU38" i="7"/>
  <c r="BA70" i="7"/>
  <c r="AW107" i="7"/>
  <c r="R80" i="7"/>
  <c r="AY34" i="7"/>
  <c r="BR43" i="7"/>
  <c r="BB47" i="7"/>
  <c r="AX40" i="7"/>
  <c r="AX24" i="7"/>
  <c r="AY59" i="7"/>
  <c r="AU21" i="7"/>
  <c r="AY54" i="7"/>
  <c r="BC52" i="7"/>
  <c r="BB86" i="7"/>
  <c r="BC35" i="7"/>
  <c r="BA99" i="7"/>
  <c r="BI69" i="7"/>
  <c r="AW100" i="7"/>
  <c r="R86" i="7"/>
  <c r="AU65" i="7"/>
  <c r="AX76" i="7"/>
  <c r="R33" i="7"/>
  <c r="AW72" i="7"/>
  <c r="BC39" i="7"/>
  <c r="BC47" i="7"/>
  <c r="AW105" i="7"/>
  <c r="BK41" i="7"/>
  <c r="AX74" i="7"/>
  <c r="AX94" i="7"/>
  <c r="BB48" i="7"/>
  <c r="BH20" i="7"/>
  <c r="AV107" i="7"/>
  <c r="BB70" i="7"/>
  <c r="AU100" i="7"/>
  <c r="BJ61" i="7"/>
  <c r="BF81" i="7"/>
  <c r="BG54" i="7"/>
  <c r="BC42" i="7"/>
  <c r="BH17" i="7"/>
  <c r="BB38" i="7"/>
  <c r="AW98" i="7"/>
  <c r="BA15" i="7"/>
  <c r="BV74" i="7"/>
  <c r="AY104" i="7"/>
  <c r="BC69" i="7"/>
  <c r="BS110" i="7"/>
  <c r="AV15" i="7"/>
  <c r="BP43" i="7"/>
  <c r="BM22" i="7"/>
  <c r="BO16" i="7"/>
  <c r="BU82" i="7"/>
  <c r="BL73" i="7"/>
  <c r="BH103" i="7"/>
  <c r="BA53" i="7"/>
  <c r="AU90" i="7"/>
  <c r="BS49" i="7"/>
  <c r="BG51" i="7"/>
  <c r="BR34" i="7"/>
  <c r="BS68" i="7"/>
  <c r="BN23" i="7"/>
  <c r="BR37" i="7"/>
  <c r="BQ79" i="7"/>
  <c r="BL104" i="7"/>
  <c r="BL13" i="7"/>
  <c r="BE19" i="7"/>
  <c r="AZ94" i="7"/>
  <c r="BF105" i="7"/>
  <c r="BF44" i="7"/>
  <c r="BI83" i="7"/>
  <c r="BM47" i="7"/>
  <c r="BP68" i="7"/>
  <c r="AU32" i="7"/>
  <c r="AV79" i="7"/>
  <c r="AX60" i="7"/>
  <c r="AV109" i="7"/>
  <c r="AV80" i="7"/>
  <c r="AY108" i="7"/>
  <c r="AX78" i="7"/>
  <c r="BU26" i="7"/>
  <c r="BD80" i="7"/>
  <c r="BS26" i="7"/>
  <c r="AW83" i="7"/>
  <c r="R91" i="7"/>
  <c r="AY100" i="7"/>
  <c r="AZ87" i="7"/>
  <c r="AY21" i="7"/>
  <c r="AU29" i="7"/>
  <c r="AU102" i="7"/>
  <c r="BG46" i="7"/>
  <c r="AU79" i="7"/>
  <c r="AZ38" i="7"/>
  <c r="AX35" i="7"/>
  <c r="BJ12" i="7"/>
  <c r="BH31" i="7"/>
  <c r="BA61" i="7"/>
  <c r="AZ28" i="7"/>
  <c r="BD91" i="7"/>
  <c r="BD29" i="7"/>
  <c r="BE102" i="7"/>
  <c r="BC61" i="7"/>
  <c r="BB31" i="7"/>
  <c r="BD39" i="7"/>
  <c r="BG103" i="7"/>
  <c r="BU110" i="7"/>
  <c r="AU108" i="7"/>
  <c r="AY90" i="7"/>
  <c r="AV111" i="7"/>
  <c r="AZ75" i="7"/>
  <c r="BJ16" i="7"/>
  <c r="BD59" i="7"/>
  <c r="R56" i="7"/>
  <c r="AW45" i="7"/>
  <c r="AX88" i="7"/>
  <c r="AV81" i="7"/>
  <c r="AV95" i="7"/>
  <c r="AU20" i="7"/>
  <c r="BI37" i="7"/>
  <c r="BH49" i="7"/>
  <c r="AY56" i="7"/>
  <c r="BB46" i="7"/>
  <c r="BB105" i="7"/>
  <c r="R62" i="7"/>
  <c r="BD57" i="7"/>
  <c r="BA83" i="7"/>
  <c r="BA37" i="7"/>
  <c r="AY67" i="7"/>
  <c r="BC103" i="7"/>
  <c r="R23" i="7"/>
  <c r="AW32" i="7"/>
  <c r="BJ107" i="7"/>
  <c r="BA44" i="7"/>
  <c r="BD11" i="7"/>
  <c r="AU99" i="7"/>
  <c r="BJ92" i="7"/>
  <c r="BC105" i="7"/>
  <c r="AW91" i="7"/>
  <c r="R89" i="7"/>
  <c r="AZ103" i="7"/>
  <c r="BA79" i="7"/>
  <c r="AY18" i="7"/>
  <c r="BB83" i="7"/>
  <c r="BC67" i="7"/>
  <c r="R61" i="7"/>
  <c r="AW65" i="7"/>
  <c r="BH16" i="7"/>
  <c r="BE24" i="7"/>
  <c r="BF67" i="7"/>
  <c r="AW62" i="7"/>
  <c r="AW19" i="7"/>
  <c r="R94" i="7"/>
  <c r="BJ29" i="7"/>
  <c r="BB98" i="7"/>
  <c r="BC44" i="7"/>
  <c r="BD102" i="7"/>
  <c r="BE12" i="7"/>
  <c r="BD24" i="7"/>
  <c r="R46" i="7"/>
  <c r="AU93" i="7"/>
  <c r="R68" i="7"/>
  <c r="AY37" i="7"/>
  <c r="AW47" i="7"/>
  <c r="R82" i="7"/>
  <c r="BC31" i="7"/>
  <c r="BE58" i="7"/>
  <c r="BD81" i="7"/>
  <c r="BG56" i="7"/>
  <c r="AZ85" i="7"/>
  <c r="BN101" i="7"/>
  <c r="BE49" i="7"/>
  <c r="AX19" i="7"/>
  <c r="AZ17" i="7"/>
  <c r="AW51" i="7"/>
  <c r="BS85" i="7"/>
  <c r="BH57" i="7"/>
  <c r="BM56" i="7"/>
  <c r="BV52" i="7"/>
  <c r="BR112" i="7"/>
  <c r="BT30" i="7"/>
  <c r="AU53" i="7"/>
  <c r="BE71" i="7"/>
  <c r="BJ39" i="7"/>
  <c r="BE34" i="7"/>
  <c r="BG16" i="7"/>
  <c r="BL97" i="7"/>
  <c r="BH30" i="7"/>
  <c r="BF76" i="7"/>
  <c r="BV17" i="7"/>
  <c r="BH61" i="7"/>
  <c r="BF72" i="7"/>
  <c r="BK95" i="7"/>
  <c r="BA29" i="7"/>
  <c r="BH108" i="7"/>
  <c r="BI16" i="7"/>
  <c r="BI112" i="7"/>
  <c r="AX107" i="7"/>
  <c r="BS41" i="7"/>
  <c r="BA56" i="7"/>
  <c r="AW13" i="7"/>
  <c r="AU68" i="7"/>
  <c r="AV87" i="7"/>
  <c r="BB81" i="7"/>
  <c r="AV58" i="7"/>
  <c r="AW78" i="7"/>
  <c r="BE111" i="7"/>
  <c r="BI25" i="7"/>
  <c r="BB104" i="7"/>
  <c r="BC94" i="7"/>
  <c r="BD55" i="7"/>
  <c r="BA36" i="7"/>
  <c r="AW103" i="7"/>
  <c r="AZ24" i="7"/>
  <c r="R42" i="7"/>
  <c r="AX90" i="7"/>
  <c r="AV78" i="7"/>
  <c r="R16" i="7"/>
  <c r="BC40" i="7"/>
  <c r="BE57" i="7"/>
  <c r="BD84" i="7"/>
  <c r="R103" i="7"/>
  <c r="AV31" i="7"/>
  <c r="BD61" i="7"/>
  <c r="AX71" i="7"/>
  <c r="R41" i="7"/>
  <c r="R53" i="7"/>
  <c r="BJ87" i="7"/>
  <c r="AW109" i="7"/>
  <c r="R77" i="7"/>
  <c r="AW11" i="7"/>
  <c r="BF21" i="7"/>
  <c r="BK63" i="7"/>
  <c r="R17" i="7"/>
  <c r="BB78" i="7"/>
  <c r="BA34" i="7"/>
  <c r="BE92" i="7"/>
  <c r="BD92" i="7"/>
  <c r="R100" i="7"/>
  <c r="BF16" i="7"/>
  <c r="AW110" i="7"/>
  <c r="AV110" i="7"/>
  <c r="BA30" i="7"/>
  <c r="BA60" i="7"/>
  <c r="BL49" i="7"/>
  <c r="BF110" i="7"/>
  <c r="BB57" i="7"/>
  <c r="BC48" i="7"/>
  <c r="BC33" i="7"/>
  <c r="AY52" i="7"/>
  <c r="AU87" i="7"/>
  <c r="AU107" i="7"/>
  <c r="AY38" i="7"/>
  <c r="BD100" i="7"/>
  <c r="BD65" i="7"/>
  <c r="AV54" i="7"/>
  <c r="BD106" i="7"/>
  <c r="BJ78" i="7"/>
  <c r="AX49" i="7"/>
  <c r="AY109" i="7"/>
  <c r="AV90" i="7"/>
  <c r="AX20" i="7"/>
  <c r="AU81" i="7"/>
  <c r="AZ89" i="7"/>
  <c r="BD56" i="7"/>
  <c r="AW102" i="7"/>
  <c r="AU95" i="7"/>
  <c r="BC97" i="7"/>
  <c r="BC70" i="7"/>
  <c r="BA95" i="7"/>
  <c r="AX73" i="7"/>
  <c r="AV25" i="7"/>
  <c r="AV20" i="7"/>
  <c r="BH65" i="7"/>
  <c r="BM44" i="7"/>
  <c r="R79" i="7"/>
  <c r="AX86" i="7"/>
  <c r="BD26" i="7"/>
  <c r="AV28" i="7"/>
  <c r="R26" i="7"/>
  <c r="AY101" i="7"/>
  <c r="BH23" i="7"/>
  <c r="AW97" i="7"/>
  <c r="BE15" i="7"/>
  <c r="BC60" i="7"/>
  <c r="AV53" i="7"/>
  <c r="BE79" i="7"/>
  <c r="AX32" i="7"/>
  <c r="BI68" i="7"/>
  <c r="AX41" i="7"/>
  <c r="AZ12" i="7"/>
  <c r="AX62" i="7"/>
  <c r="BF41" i="7"/>
  <c r="AX31" i="7"/>
  <c r="AU50" i="7"/>
  <c r="R63" i="7"/>
  <c r="AX93" i="7"/>
  <c r="BD82" i="7"/>
  <c r="BJ76" i="7"/>
  <c r="AY70" i="7"/>
  <c r="R37" i="7"/>
  <c r="BA81" i="7"/>
  <c r="AY50" i="7"/>
  <c r="BK20" i="7"/>
  <c r="AW31" i="7"/>
  <c r="BA32" i="7"/>
  <c r="AX98" i="7"/>
  <c r="AV35" i="7"/>
  <c r="BA100" i="7"/>
  <c r="AY35" i="7"/>
  <c r="AX105" i="7"/>
  <c r="AY19" i="7"/>
  <c r="AW18" i="7"/>
  <c r="BL44" i="7"/>
  <c r="AU45" i="7"/>
  <c r="BL42" i="7"/>
  <c r="BA24" i="7"/>
  <c r="BU57" i="7"/>
  <c r="BF14" i="7"/>
  <c r="AU94" i="7"/>
  <c r="BE11" i="7"/>
  <c r="BF40" i="7"/>
  <c r="AV57" i="7"/>
  <c r="BI28" i="7"/>
  <c r="BR67" i="7"/>
  <c r="BA109" i="7"/>
  <c r="BC107" i="7"/>
  <c r="AY80" i="7"/>
  <c r="AX37" i="7"/>
  <c r="AX85" i="7"/>
  <c r="BI71" i="7"/>
  <c r="BB51" i="7"/>
  <c r="AV23" i="7"/>
  <c r="R95" i="7"/>
  <c r="AU56" i="7"/>
  <c r="BN55" i="7"/>
  <c r="BS105" i="7"/>
  <c r="BN54" i="7"/>
  <c r="BP71" i="7"/>
  <c r="BG63" i="7"/>
  <c r="BJ26" i="7"/>
  <c r="BH102" i="7"/>
  <c r="BS92" i="7"/>
  <c r="BK89" i="7"/>
  <c r="BD94" i="7"/>
  <c r="BH11" i="7"/>
  <c r="BJ65" i="7"/>
  <c r="BU93" i="7"/>
  <c r="BH46" i="7"/>
  <c r="BU52" i="7"/>
  <c r="BQ17" i="7"/>
  <c r="BH75" i="7"/>
  <c r="BD53" i="7"/>
  <c r="AV96" i="7"/>
  <c r="BO89" i="7"/>
  <c r="BP59" i="7"/>
  <c r="BB101" i="7"/>
  <c r="BM11" i="7"/>
  <c r="BM18" i="7"/>
  <c r="BS84" i="7"/>
  <c r="AV14" i="7"/>
  <c r="AY20" i="7"/>
  <c r="AW96" i="7"/>
  <c r="AU76" i="7"/>
  <c r="BA111" i="7"/>
  <c r="R28" i="7"/>
  <c r="BD85" i="7"/>
  <c r="AW28" i="7"/>
  <c r="BC108" i="7"/>
  <c r="BB75" i="7"/>
  <c r="AW71" i="7"/>
  <c r="AU83" i="7"/>
  <c r="AU49" i="7"/>
  <c r="AV89" i="7"/>
  <c r="BG44" i="7"/>
  <c r="AZ104" i="7"/>
  <c r="AV45" i="7"/>
  <c r="AZ68" i="7"/>
  <c r="BL61" i="7"/>
  <c r="BF55" i="7"/>
  <c r="BE18" i="7"/>
  <c r="R98" i="7"/>
  <c r="BK21" i="7"/>
  <c r="AU109" i="7"/>
  <c r="BD36" i="7"/>
  <c r="BD54" i="7"/>
  <c r="BI42" i="7"/>
  <c r="BE112" i="7"/>
  <c r="AV38" i="7"/>
  <c r="AY82" i="7"/>
  <c r="BI19" i="7"/>
  <c r="AU77" i="7"/>
  <c r="R15" i="7"/>
  <c r="BE31" i="7"/>
  <c r="BE107" i="7"/>
  <c r="BA93" i="7"/>
  <c r="BC99" i="7"/>
  <c r="AW21" i="7"/>
  <c r="BC76" i="7"/>
  <c r="BF17" i="7"/>
  <c r="BC102" i="7"/>
  <c r="R45" i="7"/>
  <c r="AY72" i="7"/>
  <c r="AW76" i="7"/>
  <c r="BB64" i="7"/>
  <c r="AY13" i="7"/>
  <c r="BD108" i="7"/>
  <c r="BC101" i="7"/>
  <c r="AU15" i="7"/>
  <c r="AX110" i="7"/>
  <c r="AV21" i="7"/>
  <c r="BE27" i="7"/>
  <c r="BB52" i="7"/>
  <c r="BU37" i="7"/>
  <c r="BH77" i="7"/>
  <c r="BC55" i="7"/>
  <c r="AY84" i="7"/>
  <c r="AU74" i="7"/>
  <c r="R47" i="7"/>
  <c r="AY60" i="7"/>
  <c r="BE108" i="7"/>
  <c r="AW108" i="7"/>
  <c r="BE88" i="7"/>
  <c r="AX16" i="7"/>
  <c r="AX21" i="7"/>
  <c r="BO74" i="7"/>
  <c r="BD35" i="7"/>
  <c r="BL109" i="7"/>
  <c r="AW44" i="7"/>
  <c r="AW70" i="7"/>
  <c r="BH112" i="7"/>
  <c r="BR75" i="7"/>
  <c r="BR77" i="7"/>
  <c r="AZ106" i="7"/>
  <c r="AX44" i="7"/>
  <c r="BD69" i="7"/>
  <c r="BJ55" i="7"/>
  <c r="BJ88" i="7"/>
  <c r="BL82" i="7"/>
  <c r="BI73" i="7"/>
  <c r="BC83" i="7"/>
  <c r="AU54" i="7"/>
  <c r="BE84" i="7"/>
  <c r="BQ78" i="7"/>
  <c r="AW89" i="7"/>
  <c r="BC100" i="7"/>
  <c r="BE48" i="7"/>
  <c r="AV48" i="7"/>
  <c r="BD64" i="7"/>
  <c r="R57" i="7"/>
  <c r="AY107" i="7"/>
  <c r="BR28" i="7"/>
  <c r="BS36" i="7"/>
  <c r="BP98" i="7"/>
  <c r="BJ68" i="7"/>
  <c r="BK65" i="7"/>
  <c r="BG77" i="7"/>
  <c r="BD112" i="7"/>
  <c r="BS29" i="7"/>
  <c r="BF42" i="7"/>
  <c r="BE72" i="7"/>
  <c r="BJ24" i="7"/>
  <c r="BI87" i="7"/>
  <c r="BH36" i="7"/>
  <c r="BC74" i="7"/>
  <c r="BH91" i="7"/>
  <c r="BO81" i="7"/>
  <c r="BJ89" i="7"/>
  <c r="BL45" i="7"/>
  <c r="BG83" i="7"/>
  <c r="BP25" i="7"/>
  <c r="BE104" i="7"/>
  <c r="BK13" i="7"/>
  <c r="BE64" i="7"/>
  <c r="BF52" i="7"/>
  <c r="AZ19" i="7"/>
  <c r="BN99" i="7"/>
  <c r="R55" i="7"/>
  <c r="R90" i="7"/>
  <c r="R40" i="7"/>
  <c r="BG30" i="7"/>
  <c r="AX12" i="7"/>
  <c r="AU105" i="7"/>
  <c r="BJ49" i="7"/>
  <c r="BC110" i="7"/>
  <c r="AX17" i="7"/>
  <c r="BA22" i="7"/>
  <c r="BA33" i="7"/>
  <c r="AU110" i="7"/>
  <c r="AX64" i="7"/>
  <c r="BB87" i="7"/>
  <c r="BB84" i="7"/>
  <c r="BE61" i="7"/>
  <c r="BD15" i="7"/>
  <c r="BG40" i="7"/>
  <c r="BE29" i="7"/>
  <c r="BI50" i="7"/>
  <c r="AX46" i="7"/>
  <c r="BC93" i="7"/>
  <c r="BD50" i="7"/>
  <c r="AU58" i="7"/>
  <c r="BD111" i="7"/>
  <c r="BI20" i="7"/>
  <c r="AZ23" i="7"/>
  <c r="BE68" i="7"/>
  <c r="R69" i="7"/>
  <c r="AX42" i="7"/>
  <c r="AX18" i="7"/>
  <c r="AW67" i="7"/>
  <c r="BB106" i="7"/>
  <c r="BB91" i="7"/>
  <c r="AU17" i="7"/>
  <c r="AZ81" i="7"/>
  <c r="BA42" i="7"/>
  <c r="BA71" i="7"/>
  <c r="AX95" i="7"/>
  <c r="BA69" i="7"/>
  <c r="BD79" i="7"/>
  <c r="AU47" i="7"/>
  <c r="BB26" i="7"/>
  <c r="BC112" i="7"/>
  <c r="BF64" i="7"/>
  <c r="BA75" i="7"/>
  <c r="AV108" i="7"/>
  <c r="BI14" i="7"/>
  <c r="AX28" i="7"/>
  <c r="R76" i="7"/>
  <c r="BD18" i="7"/>
  <c r="BE78" i="7"/>
  <c r="BD86" i="7"/>
  <c r="AY66" i="7"/>
  <c r="BD49" i="7"/>
  <c r="BO76" i="7"/>
  <c r="BK24" i="7"/>
  <c r="BH33" i="7"/>
  <c r="AY33" i="7"/>
  <c r="BK96" i="7"/>
  <c r="BF106" i="7"/>
  <c r="BI84" i="7"/>
  <c r="AZ93" i="7"/>
  <c r="AU104" i="7"/>
  <c r="BA17" i="7"/>
  <c r="AZ16" i="7"/>
  <c r="AX22" i="7"/>
  <c r="AY64" i="7"/>
  <c r="BM33" i="7"/>
  <c r="AV76" i="7"/>
  <c r="AU96" i="7"/>
  <c r="BH105" i="7"/>
  <c r="R88" i="7"/>
  <c r="BA54" i="7"/>
  <c r="AZ62" i="7"/>
  <c r="CI96" i="7" l="1"/>
  <c r="CI104" i="7"/>
  <c r="CI47" i="7"/>
  <c r="CI17" i="7"/>
  <c r="CI58" i="7"/>
  <c r="CI110" i="7"/>
  <c r="CI105" i="7"/>
  <c r="CI54" i="7"/>
  <c r="CI74" i="7"/>
  <c r="CI15" i="7"/>
  <c r="CI77" i="7"/>
  <c r="CI109" i="7"/>
  <c r="CI49" i="7"/>
  <c r="CI83" i="7"/>
  <c r="CI76" i="7"/>
  <c r="CI56" i="7"/>
  <c r="CI94" i="7"/>
  <c r="CI45" i="7"/>
  <c r="CI50" i="7"/>
  <c r="CI95" i="7"/>
  <c r="CI81" i="7"/>
  <c r="CI107" i="7"/>
  <c r="CI87" i="7"/>
  <c r="CI68" i="7"/>
  <c r="CI53" i="7"/>
  <c r="CI93" i="7"/>
  <c r="CI99" i="7"/>
  <c r="CI20" i="7"/>
  <c r="CI108" i="7"/>
  <c r="CI79" i="7"/>
  <c r="CI102" i="7"/>
  <c r="CI29" i="7"/>
  <c r="CI32" i="7"/>
  <c r="CI90" i="7"/>
  <c r="CI100" i="7"/>
  <c r="CI65" i="7"/>
  <c r="CI21" i="7"/>
  <c r="CI38" i="7"/>
  <c r="CI59" i="7"/>
  <c r="CI46" i="7"/>
  <c r="CI75" i="7"/>
  <c r="CI35" i="7"/>
  <c r="CI63" i="7"/>
  <c r="CI112" i="7"/>
  <c r="CI16" i="7"/>
  <c r="CI72" i="7"/>
  <c r="CI60" i="7"/>
  <c r="CI82" i="7"/>
  <c r="CI55" i="7"/>
  <c r="CI84" i="7"/>
  <c r="CI57" i="7"/>
  <c r="CI51" i="7"/>
  <c r="CI92" i="7"/>
  <c r="CI69" i="7"/>
  <c r="CI18" i="7"/>
  <c r="CI39" i="7"/>
  <c r="CI98" i="7"/>
  <c r="CI41" i="7"/>
  <c r="CI48" i="7"/>
  <c r="CI89" i="7"/>
  <c r="CI91" i="7"/>
  <c r="CI33" i="7"/>
  <c r="CI88" i="7"/>
  <c r="CI67" i="7"/>
  <c r="CI42" i="7"/>
  <c r="CI78" i="7"/>
  <c r="CI30" i="7"/>
  <c r="CI103" i="7"/>
  <c r="CI19" i="7"/>
  <c r="CI71" i="7"/>
  <c r="CI23" i="7"/>
  <c r="CI66" i="7"/>
  <c r="CI11" i="7"/>
  <c r="CI28" i="7"/>
  <c r="CI86" i="7"/>
  <c r="CI70" i="7"/>
  <c r="CI73" i="7"/>
  <c r="CI52" i="7"/>
  <c r="CI62" i="7"/>
  <c r="CI12" i="7"/>
  <c r="CI111" i="7"/>
  <c r="CI14" i="7"/>
  <c r="CI26" i="7"/>
  <c r="CI24" i="7"/>
  <c r="CI80" i="7"/>
  <c r="CI97" i="7"/>
  <c r="CI64" i="7"/>
  <c r="CI101" i="7"/>
  <c r="CI37" i="7"/>
  <c r="CI22" i="7"/>
  <c r="CI13" i="7"/>
  <c r="CI36" i="7"/>
  <c r="CI61" i="7"/>
  <c r="CI106" i="7"/>
  <c r="CI27" i="7"/>
  <c r="CI40" i="7"/>
  <c r="CI25" i="7"/>
  <c r="CI85" i="7"/>
  <c r="CI31" i="7"/>
  <c r="CI44" i="7"/>
  <c r="CI43" i="7"/>
  <c r="CI34" i="7"/>
  <c r="AT8" i="7"/>
  <c r="AF107" i="7"/>
  <c r="AF22" i="7"/>
  <c r="AF49" i="7"/>
  <c r="AF99" i="7"/>
  <c r="AF72" i="7"/>
  <c r="AF41" i="7"/>
  <c r="AF88" i="7"/>
  <c r="AF96" i="7"/>
  <c r="AF95" i="7"/>
  <c r="AF68" i="7"/>
  <c r="AF56" i="7"/>
  <c r="AF52" i="7"/>
  <c r="AF67" i="7"/>
  <c r="AF27" i="7"/>
  <c r="AF103" i="7"/>
  <c r="AF51" i="7"/>
  <c r="AF90" i="7"/>
  <c r="AF86" i="7"/>
  <c r="AF89" i="7"/>
  <c r="AF48" i="7"/>
  <c r="AF60" i="7"/>
  <c r="AF109" i="7"/>
  <c r="AF98" i="7"/>
  <c r="AF44" i="7"/>
  <c r="AF53" i="7"/>
  <c r="AF106" i="7"/>
  <c r="AF34" i="7"/>
  <c r="AF42" i="7"/>
  <c r="AF40" i="7"/>
  <c r="AF76" i="7"/>
  <c r="AF57" i="7"/>
  <c r="AF24" i="7"/>
  <c r="AF105" i="7"/>
  <c r="AF13" i="7"/>
  <c r="AF82" i="7"/>
  <c r="AF33" i="7"/>
  <c r="AF45" i="7"/>
  <c r="AF70" i="7"/>
  <c r="AF87" i="7"/>
  <c r="AF46" i="7"/>
  <c r="AF43" i="7"/>
  <c r="AF39" i="7"/>
  <c r="AF28" i="7"/>
  <c r="AF55" i="7"/>
  <c r="AF59" i="7"/>
  <c r="AF65" i="7"/>
  <c r="AF75" i="7"/>
  <c r="AF17" i="7"/>
  <c r="AF83" i="7"/>
  <c r="AF35" i="7"/>
  <c r="AF25" i="7"/>
  <c r="AF69" i="7"/>
  <c r="AF104" i="7"/>
  <c r="AF81" i="7"/>
  <c r="AF21" i="7"/>
  <c r="AF84" i="7"/>
  <c r="AF62" i="7"/>
  <c r="AF73" i="7"/>
  <c r="AF47" i="7"/>
  <c r="AF63" i="7"/>
  <c r="AF12" i="7"/>
  <c r="AF36" i="7"/>
  <c r="AF61" i="7"/>
  <c r="AF100" i="7"/>
  <c r="AF15" i="7"/>
  <c r="AF80" i="7"/>
  <c r="AF26" i="7"/>
  <c r="AF108" i="7"/>
  <c r="AF85" i="7"/>
  <c r="AF58" i="7"/>
  <c r="AF31" i="7"/>
  <c r="AF23" i="7"/>
  <c r="AF71" i="7"/>
  <c r="AF29" i="7"/>
  <c r="AF11" i="7"/>
  <c r="AF112" i="7"/>
  <c r="AF19" i="7"/>
  <c r="AF79" i="7"/>
  <c r="AF78" i="7"/>
  <c r="AF93" i="7"/>
  <c r="AF37" i="7"/>
  <c r="AF30" i="7"/>
  <c r="AF110" i="7"/>
  <c r="AF66" i="7"/>
  <c r="AF97" i="7"/>
  <c r="AF102" i="7"/>
  <c r="AF20" i="7"/>
  <c r="AF14" i="7"/>
  <c r="AF74" i="7"/>
  <c r="AF111" i="7"/>
  <c r="AF16" i="7"/>
  <c r="AF32" i="7"/>
  <c r="AF101" i="7"/>
  <c r="AF94" i="7"/>
  <c r="AF38" i="7"/>
  <c r="AF91" i="7"/>
  <c r="AF64" i="7"/>
  <c r="AF50" i="7"/>
  <c r="AF54" i="7"/>
  <c r="AF92" i="7"/>
  <c r="AF77" i="7"/>
  <c r="AF18" i="7"/>
  <c r="V31" i="5" l="1"/>
  <c r="D31" i="5" s="1"/>
  <c r="V23" i="5"/>
  <c r="D23" i="5" s="1"/>
  <c r="V14" i="5"/>
  <c r="D14" i="5" s="1"/>
  <c r="V30" i="5"/>
  <c r="D30" i="5" s="1"/>
  <c r="V22" i="5"/>
  <c r="D22" i="5" s="1"/>
  <c r="V13" i="5"/>
  <c r="D13" i="5" s="1"/>
  <c r="V29" i="5"/>
  <c r="D29" i="5" s="1"/>
  <c r="V21" i="5"/>
  <c r="D21" i="5" s="1"/>
  <c r="V12" i="5"/>
  <c r="D12" i="5" s="1"/>
  <c r="V25" i="5"/>
  <c r="D25" i="5" s="1"/>
  <c r="V17" i="5"/>
  <c r="D17" i="5" s="1"/>
  <c r="V28" i="5"/>
  <c r="D28" i="5" s="1"/>
  <c r="V20" i="5"/>
  <c r="D20" i="5" s="1"/>
  <c r="V27" i="5"/>
  <c r="D27" i="5" s="1"/>
  <c r="V19" i="5"/>
  <c r="D19" i="5" s="1"/>
  <c r="V26" i="5"/>
  <c r="D26" i="5" s="1"/>
  <c r="V18" i="5"/>
  <c r="D18" i="5" s="1"/>
  <c r="V24" i="5"/>
  <c r="D24" i="5" s="1"/>
  <c r="V16" i="5"/>
  <c r="D16" i="5" s="1"/>
  <c r="V15" i="5"/>
  <c r="D15" i="5" s="1"/>
  <c r="G11" i="5"/>
  <c r="H11" i="5"/>
  <c r="O48" i="20"/>
  <c r="O49" i="20" s="1"/>
  <c r="O50" i="20" s="1"/>
  <c r="O51" i="20" s="1"/>
  <c r="O52" i="20" s="1"/>
  <c r="O53" i="20" s="1"/>
  <c r="O54" i="20" s="1"/>
  <c r="O55" i="20" s="1"/>
  <c r="O56" i="20" s="1"/>
  <c r="O57" i="20" s="1"/>
  <c r="O58" i="20" s="1"/>
  <c r="O59" i="20" s="1"/>
  <c r="O60" i="20" s="1"/>
  <c r="O61" i="20" s="1"/>
  <c r="O62" i="20" s="1"/>
  <c r="O63" i="20" s="1"/>
  <c r="O64" i="20" s="1"/>
  <c r="O65" i="20" s="1"/>
  <c r="O66" i="20" s="1"/>
  <c r="O67" i="20" s="1"/>
  <c r="O68" i="20" s="1"/>
  <c r="O69" i="20" s="1"/>
  <c r="O70" i="20" s="1"/>
  <c r="O71" i="20" s="1"/>
  <c r="O72" i="20" s="1"/>
  <c r="O73" i="20"/>
  <c r="O74" i="20" s="1"/>
  <c r="O75" i="20" s="1"/>
  <c r="O76" i="20" s="1"/>
  <c r="O77" i="20" s="1"/>
  <c r="O78" i="20" s="1"/>
  <c r="O79" i="20" s="1"/>
  <c r="O80" i="20" s="1"/>
  <c r="O81" i="20" s="1"/>
  <c r="O82" i="20" s="1"/>
  <c r="O83" i="20" s="1"/>
  <c r="O84" i="20" s="1"/>
  <c r="O85" i="20" s="1"/>
  <c r="O86" i="20" s="1"/>
  <c r="O87" i="20" s="1"/>
  <c r="O88" i="20" s="1"/>
  <c r="O89" i="20" s="1"/>
  <c r="O90" i="20" s="1"/>
  <c r="O91" i="20" s="1"/>
  <c r="O92" i="20" s="1"/>
  <c r="O93" i="20" s="1"/>
  <c r="O94" i="20" s="1"/>
  <c r="O95" i="20" s="1"/>
  <c r="O96" i="20" s="1"/>
  <c r="O97" i="20" s="1"/>
  <c r="O98" i="20" s="1"/>
  <c r="O99" i="20" s="1"/>
  <c r="O100" i="20" s="1"/>
  <c r="O101" i="20" s="1"/>
  <c r="O102" i="20" s="1"/>
  <c r="O103" i="20" s="1"/>
  <c r="O104" i="20" s="1"/>
  <c r="O105" i="20" s="1"/>
  <c r="O106" i="20" s="1"/>
  <c r="O107" i="20" s="1"/>
  <c r="O108" i="20" s="1"/>
  <c r="O109" i="20" s="1"/>
  <c r="O110" i="20" s="1"/>
  <c r="O111" i="20" s="1"/>
  <c r="O112" i="20" s="1"/>
  <c r="O113" i="20"/>
  <c r="O114" i="20" s="1"/>
  <c r="O115" i="20" s="1"/>
  <c r="O116" i="20" s="1"/>
  <c r="O117" i="20" s="1"/>
  <c r="O118" i="20" s="1"/>
  <c r="O119" i="20" s="1"/>
  <c r="O120" i="20" s="1"/>
  <c r="O121" i="20" s="1"/>
  <c r="O122" i="20" s="1"/>
  <c r="O123" i="20" s="1"/>
  <c r="O124" i="20" s="1"/>
  <c r="O125" i="20" s="1"/>
  <c r="O126" i="20" s="1"/>
  <c r="O127" i="20" s="1"/>
  <c r="O128" i="20" s="1"/>
  <c r="O129" i="20" s="1"/>
  <c r="O130" i="20" s="1"/>
  <c r="O131" i="20" s="1"/>
  <c r="O132" i="20" s="1"/>
  <c r="O133" i="20" s="1"/>
  <c r="O134" i="20" s="1"/>
  <c r="O135" i="20" s="1"/>
  <c r="O136" i="20" s="1"/>
  <c r="O137" i="20" s="1"/>
  <c r="O138" i="20" s="1"/>
  <c r="O139" i="20" s="1"/>
  <c r="O140" i="20" s="1"/>
  <c r="O141" i="20" s="1"/>
  <c r="O142" i="20" s="1"/>
  <c r="O143" i="20" s="1"/>
  <c r="O144" i="20" s="1"/>
  <c r="O145" i="20" s="1"/>
  <c r="O146" i="20" s="1"/>
  <c r="O147" i="20" s="1"/>
  <c r="O148" i="20" s="1"/>
  <c r="O149" i="20" s="1"/>
  <c r="O150" i="20" s="1"/>
  <c r="O151" i="20" s="1"/>
  <c r="O152" i="20" s="1"/>
  <c r="O153" i="20" s="1"/>
  <c r="O154" i="20" s="1"/>
  <c r="O155" i="20" s="1"/>
  <c r="O156" i="20" s="1"/>
  <c r="O157" i="20" s="1"/>
  <c r="O158" i="20" s="1"/>
  <c r="O159" i="20" s="1"/>
  <c r="O160" i="20" s="1"/>
  <c r="O161" i="20" s="1"/>
  <c r="O162" i="20" s="1"/>
  <c r="O163" i="20" s="1"/>
  <c r="O164" i="20" s="1"/>
  <c r="O165" i="20" s="1"/>
  <c r="O166" i="20" s="1"/>
  <c r="O167" i="20" s="1"/>
  <c r="O168" i="20" s="1"/>
  <c r="O169" i="20" s="1"/>
  <c r="O170" i="20"/>
  <c r="O171" i="20" s="1"/>
  <c r="O172" i="20" s="1"/>
  <c r="O173" i="20" s="1"/>
  <c r="O174" i="20" s="1"/>
  <c r="O175" i="20" s="1"/>
  <c r="O176" i="20" s="1"/>
  <c r="O177" i="20" s="1"/>
  <c r="O178" i="20" s="1"/>
  <c r="O179" i="20" s="1"/>
  <c r="O180" i="20" s="1"/>
  <c r="O181" i="20" s="1"/>
  <c r="O182" i="20" s="1"/>
  <c r="O183" i="20" s="1"/>
  <c r="O184" i="20" s="1"/>
  <c r="O185" i="20" s="1"/>
  <c r="O186" i="20" s="1"/>
  <c r="O187" i="20" s="1"/>
  <c r="O188" i="20" s="1"/>
  <c r="O189" i="20" s="1"/>
  <c r="O190" i="20" s="1"/>
  <c r="O191" i="20" s="1"/>
  <c r="O192" i="20" s="1"/>
  <c r="O193" i="20" s="1"/>
  <c r="O194" i="20" s="1"/>
  <c r="O195" i="20" s="1"/>
  <c r="O196" i="20" s="1"/>
  <c r="O197" i="20" s="1"/>
  <c r="O198" i="20" s="1"/>
  <c r="O199" i="20" s="1"/>
  <c r="O200" i="20" s="1"/>
  <c r="O201" i="20" s="1"/>
  <c r="O202" i="20" s="1"/>
  <c r="O203" i="20" s="1"/>
  <c r="O204" i="20" s="1"/>
  <c r="O205" i="20" s="1"/>
  <c r="O206" i="20" s="1"/>
  <c r="O207" i="20" s="1"/>
  <c r="O208" i="20" s="1"/>
  <c r="O209" i="20"/>
  <c r="O210" i="20" s="1"/>
  <c r="O211" i="20" s="1"/>
  <c r="O212" i="20" s="1"/>
  <c r="O213" i="20" s="1"/>
  <c r="O214" i="20" s="1"/>
  <c r="O215" i="20" s="1"/>
  <c r="O216" i="20" s="1"/>
  <c r="O217" i="20" s="1"/>
  <c r="O218" i="20" s="1"/>
  <c r="O219" i="20" s="1"/>
  <c r="O220" i="20" s="1"/>
  <c r="O221" i="20" s="1"/>
  <c r="O222" i="20" s="1"/>
  <c r="O223" i="20" s="1"/>
  <c r="O224" i="20" s="1"/>
  <c r="O225" i="20" s="1"/>
  <c r="O226" i="20" s="1"/>
  <c r="O227" i="20" s="1"/>
  <c r="O228" i="20" s="1"/>
  <c r="O229" i="20" s="1"/>
  <c r="O230" i="20" s="1"/>
  <c r="O231" i="20" s="1"/>
  <c r="O232" i="20" s="1"/>
  <c r="O233" i="20" s="1"/>
  <c r="O234" i="20" s="1"/>
  <c r="O235" i="20" s="1"/>
  <c r="O236" i="20" s="1"/>
  <c r="O237" i="20" s="1"/>
  <c r="O238" i="20" s="1"/>
  <c r="O239" i="20" s="1"/>
  <c r="O240" i="20" s="1"/>
  <c r="O241" i="20" s="1"/>
  <c r="O242" i="20" s="1"/>
  <c r="O243" i="20" s="1"/>
  <c r="O244" i="20" s="1"/>
  <c r="O245" i="20" s="1"/>
  <c r="O246" i="20" s="1"/>
  <c r="O247" i="20" s="1"/>
  <c r="O248" i="20" s="1"/>
  <c r="O249" i="20" s="1"/>
  <c r="O250" i="20"/>
  <c r="O251" i="20" s="1"/>
  <c r="O252" i="20" s="1"/>
  <c r="O253" i="20" s="1"/>
  <c r="O254" i="20" s="1"/>
  <c r="O255" i="20" s="1"/>
  <c r="O256" i="20" s="1"/>
  <c r="O257" i="20" s="1"/>
  <c r="O258" i="20" s="1"/>
  <c r="O259" i="20" s="1"/>
  <c r="O260" i="20" s="1"/>
  <c r="O261" i="20" s="1"/>
  <c r="O262" i="20" s="1"/>
  <c r="O263" i="20" s="1"/>
  <c r="O264" i="20" s="1"/>
  <c r="O265" i="20" s="1"/>
  <c r="O266" i="20" s="1"/>
  <c r="O267" i="20" s="1"/>
  <c r="O268" i="20" s="1"/>
  <c r="O269" i="20" s="1"/>
  <c r="O270" i="20" s="1"/>
  <c r="O271" i="20" s="1"/>
  <c r="O272" i="20" s="1"/>
  <c r="O273" i="20" s="1"/>
  <c r="O274" i="20" s="1"/>
  <c r="O275" i="20" s="1"/>
  <c r="O276" i="20" s="1"/>
  <c r="O277" i="20" s="1"/>
  <c r="O278" i="20" s="1"/>
  <c r="O279" i="20" s="1"/>
  <c r="O280" i="20" s="1"/>
  <c r="O281" i="20" s="1"/>
  <c r="O282" i="20" s="1"/>
  <c r="O283" i="20" s="1"/>
  <c r="O284" i="20"/>
  <c r="O285" i="20" s="1"/>
  <c r="O286" i="20" s="1"/>
  <c r="O287" i="20" s="1"/>
  <c r="O288" i="20" s="1"/>
  <c r="O289" i="20" s="1"/>
  <c r="O290" i="20" s="1"/>
  <c r="O291" i="20" s="1"/>
  <c r="O292" i="20" s="1"/>
  <c r="O293" i="20" s="1"/>
  <c r="O294" i="20" s="1"/>
  <c r="O295" i="20" s="1"/>
  <c r="O296" i="20" s="1"/>
  <c r="O297" i="20" s="1"/>
  <c r="O298" i="20" s="1"/>
  <c r="O299" i="20" s="1"/>
  <c r="O300" i="20" s="1"/>
  <c r="O301" i="20" s="1"/>
  <c r="O302" i="20" s="1"/>
  <c r="O303" i="20" s="1"/>
  <c r="O304" i="20" s="1"/>
  <c r="O305" i="20" s="1"/>
  <c r="O306" i="20" s="1"/>
  <c r="O307" i="20" s="1"/>
  <c r="O308" i="20" s="1"/>
  <c r="O309" i="20" s="1"/>
  <c r="O310" i="20" s="1"/>
  <c r="O311" i="20" s="1"/>
  <c r="O312" i="20" s="1"/>
  <c r="O313" i="20" s="1"/>
  <c r="O314" i="20" s="1"/>
  <c r="O315" i="20" s="1"/>
  <c r="O316" i="20" s="1"/>
  <c r="O317" i="20" s="1"/>
  <c r="O318" i="20" s="1"/>
  <c r="O319" i="20" s="1"/>
  <c r="O320" i="20" s="1"/>
  <c r="O321" i="20" s="1"/>
  <c r="O322" i="20" s="1"/>
  <c r="O323" i="20" s="1"/>
  <c r="O324" i="20"/>
  <c r="O325" i="20" s="1"/>
  <c r="O326" i="20" s="1"/>
  <c r="O327" i="20" s="1"/>
  <c r="O328" i="20" s="1"/>
  <c r="O329" i="20" s="1"/>
  <c r="O330" i="20" s="1"/>
  <c r="O331" i="20" s="1"/>
  <c r="O332" i="20" s="1"/>
  <c r="O333" i="20" s="1"/>
  <c r="O334" i="20" s="1"/>
  <c r="O335" i="20" s="1"/>
  <c r="O336" i="20" s="1"/>
  <c r="O337" i="20" s="1"/>
  <c r="O338" i="20" s="1"/>
  <c r="O339" i="20" s="1"/>
  <c r="O340" i="20" s="1"/>
  <c r="O341" i="20" s="1"/>
  <c r="O342" i="20" s="1"/>
  <c r="O343" i="20" s="1"/>
  <c r="O344" i="20" s="1"/>
  <c r="O345" i="20" s="1"/>
  <c r="O346" i="20" s="1"/>
  <c r="O347" i="20" s="1"/>
  <c r="O348" i="20" s="1"/>
  <c r="O349" i="20" s="1"/>
  <c r="O350" i="20" s="1"/>
  <c r="O351" i="20" s="1"/>
  <c r="O352" i="20" s="1"/>
  <c r="O353" i="20" s="1"/>
  <c r="O354" i="20" s="1"/>
  <c r="O355" i="20" s="1"/>
  <c r="O356" i="20" s="1"/>
  <c r="O357" i="20" s="1"/>
  <c r="O358" i="20" s="1"/>
  <c r="O359" i="20"/>
  <c r="O360" i="20" s="1"/>
  <c r="O361" i="20" s="1"/>
  <c r="O362" i="20" s="1"/>
  <c r="O363" i="20" s="1"/>
  <c r="O364" i="20" s="1"/>
  <c r="O365" i="20" s="1"/>
  <c r="O366" i="20" s="1"/>
  <c r="O367" i="20" s="1"/>
  <c r="O368" i="20" s="1"/>
  <c r="O369" i="20" s="1"/>
  <c r="O370" i="20" s="1"/>
  <c r="O371" i="20" s="1"/>
  <c r="O372" i="20" s="1"/>
  <c r="O373" i="20" s="1"/>
  <c r="O374" i="20" s="1"/>
  <c r="O375" i="20" s="1"/>
  <c r="O376" i="20" s="1"/>
  <c r="O377" i="20" s="1"/>
  <c r="O378" i="20" s="1"/>
  <c r="O379" i="20" s="1"/>
  <c r="O380" i="20" s="1"/>
  <c r="O381" i="20" s="1"/>
  <c r="O382" i="20" s="1"/>
  <c r="O383" i="20" s="1"/>
  <c r="O384" i="20" s="1"/>
  <c r="O385" i="20" s="1"/>
  <c r="O386" i="20" s="1"/>
  <c r="O387" i="20" s="1"/>
  <c r="O388" i="20" s="1"/>
  <c r="O389" i="20" s="1"/>
  <c r="O390" i="20" s="1"/>
  <c r="O391" i="20" s="1"/>
  <c r="O392" i="20"/>
  <c r="O393" i="20" s="1"/>
  <c r="O394" i="20" s="1"/>
  <c r="O395" i="20" s="1"/>
  <c r="O396" i="20" s="1"/>
  <c r="O397" i="20" s="1"/>
  <c r="O398" i="20" s="1"/>
  <c r="O399" i="20" s="1"/>
  <c r="O400" i="20" s="1"/>
  <c r="O401" i="20" s="1"/>
  <c r="O402" i="20" s="1"/>
  <c r="O403" i="20" s="1"/>
  <c r="O404" i="20" s="1"/>
  <c r="O405" i="20" s="1"/>
  <c r="O406" i="20" s="1"/>
  <c r="O407" i="20" s="1"/>
  <c r="O408" i="20" s="1"/>
  <c r="O409" i="20" s="1"/>
  <c r="O410" i="20" s="1"/>
  <c r="O411" i="20" s="1"/>
  <c r="O412" i="20" s="1"/>
  <c r="O413" i="20" s="1"/>
  <c r="O414" i="20" s="1"/>
  <c r="O415" i="20" s="1"/>
  <c r="O416" i="20" s="1"/>
  <c r="O417" i="20" s="1"/>
  <c r="O418" i="20" s="1"/>
  <c r="O419" i="20" s="1"/>
  <c r="O420" i="20" s="1"/>
  <c r="O421" i="20" s="1"/>
  <c r="O422" i="20" s="1"/>
  <c r="O423" i="20" s="1"/>
  <c r="O424" i="20"/>
  <c r="O425" i="20" s="1"/>
  <c r="O426" i="20" s="1"/>
  <c r="O427" i="20" s="1"/>
  <c r="O428" i="20" s="1"/>
  <c r="O429" i="20" s="1"/>
  <c r="O430" i="20" s="1"/>
  <c r="O431" i="20" s="1"/>
  <c r="O432" i="20" s="1"/>
  <c r="O433" i="20" s="1"/>
  <c r="O434" i="20" s="1"/>
  <c r="O435" i="20" s="1"/>
  <c r="O436" i="20" s="1"/>
  <c r="O437" i="20" s="1"/>
  <c r="O438" i="20" s="1"/>
  <c r="O439" i="20" s="1"/>
  <c r="O440" i="20" s="1"/>
  <c r="O441" i="20" s="1"/>
  <c r="O442" i="20" s="1"/>
  <c r="O443" i="20" s="1"/>
  <c r="O444" i="20" s="1"/>
  <c r="O445" i="20" s="1"/>
  <c r="O446" i="20" s="1"/>
  <c r="O447" i="20" s="1"/>
  <c r="O448" i="20" s="1"/>
  <c r="O449" i="20" s="1"/>
  <c r="O450" i="20" s="1"/>
  <c r="O451" i="20" s="1"/>
  <c r="O452" i="20" s="1"/>
  <c r="O453" i="20" s="1"/>
  <c r="O47" i="20"/>
  <c r="O7" i="20"/>
  <c r="O8" i="20" s="1"/>
  <c r="O9" i="20" s="1"/>
  <c r="O10" i="20" s="1"/>
  <c r="O11" i="20" s="1"/>
  <c r="O12" i="20" s="1"/>
  <c r="O13" i="20" s="1"/>
  <c r="O14" i="20" s="1"/>
  <c r="O15" i="20" s="1"/>
  <c r="O16" i="20" s="1"/>
  <c r="O17" i="20" s="1"/>
  <c r="O18" i="20" s="1"/>
  <c r="O19" i="20" s="1"/>
  <c r="O20" i="20" s="1"/>
  <c r="O21" i="20" s="1"/>
  <c r="O22" i="20" s="1"/>
  <c r="O23" i="20" s="1"/>
  <c r="O24" i="20" s="1"/>
  <c r="O25" i="20" s="1"/>
  <c r="O26" i="20" s="1"/>
  <c r="O27" i="20" s="1"/>
  <c r="O28" i="20" s="1"/>
  <c r="O29" i="20" s="1"/>
  <c r="O30" i="20" s="1"/>
  <c r="O31" i="20" s="1"/>
  <c r="O32" i="20" s="1"/>
  <c r="O33" i="20" s="1"/>
  <c r="O34" i="20" s="1"/>
  <c r="O35" i="20" s="1"/>
  <c r="O36" i="20" s="1"/>
  <c r="O37" i="20" s="1"/>
  <c r="O38" i="20" s="1"/>
  <c r="O39" i="20" s="1"/>
  <c r="O40" i="20" s="1"/>
  <c r="O41" i="20" s="1"/>
  <c r="O42" i="20" s="1"/>
  <c r="O43" i="20" s="1"/>
  <c r="O44" i="20" s="1"/>
  <c r="O45" i="20" s="1"/>
  <c r="O46" i="20" s="1"/>
  <c r="O6" i="20"/>
  <c r="D10" i="5" l="1"/>
  <c r="D23" i="7"/>
  <c r="AJ23" i="7"/>
  <c r="AG64" i="7"/>
  <c r="W62" i="7"/>
  <c r="AC17" i="7"/>
  <c r="W83" i="7"/>
  <c r="G46" i="7"/>
  <c r="AD19" i="7"/>
  <c r="N20" i="7"/>
  <c r="D66" i="7"/>
  <c r="N94" i="7"/>
  <c r="AA43" i="7"/>
  <c r="T46" i="7"/>
  <c r="AE22" i="7"/>
  <c r="AQ56" i="7"/>
  <c r="D17" i="7"/>
  <c r="AL25" i="7"/>
  <c r="AG101" i="7"/>
  <c r="AM109" i="7"/>
  <c r="AM41" i="7"/>
  <c r="AE29" i="7"/>
  <c r="AC95" i="7"/>
  <c r="X34" i="7"/>
  <c r="D90" i="7"/>
  <c r="AD80" i="7"/>
  <c r="Y50" i="7"/>
  <c r="AD30" i="7"/>
  <c r="AM67" i="7"/>
  <c r="Q34" i="7"/>
  <c r="P71" i="7"/>
  <c r="X54" i="7"/>
  <c r="AO95" i="7"/>
  <c r="Z15" i="7"/>
  <c r="AN50" i="7"/>
  <c r="AD78" i="7"/>
  <c r="AJ28" i="7"/>
  <c r="S92" i="7"/>
  <c r="D56" i="7"/>
  <c r="AG21" i="7"/>
  <c r="Q32" i="7"/>
  <c r="Z63" i="7"/>
  <c r="U40" i="7"/>
  <c r="AA11" i="7"/>
  <c r="Q71" i="7"/>
  <c r="D78" i="7"/>
  <c r="AO109" i="7"/>
  <c r="AJ12" i="7"/>
  <c r="P35" i="7"/>
  <c r="AK108" i="7"/>
  <c r="AE27" i="7"/>
  <c r="Y29" i="7"/>
  <c r="Z20" i="7"/>
  <c r="AD58" i="7"/>
  <c r="W81" i="7"/>
  <c r="AK65" i="7"/>
  <c r="N59" i="7"/>
  <c r="Z56" i="7"/>
  <c r="AB27" i="7"/>
  <c r="AN17" i="7"/>
  <c r="AC38" i="7"/>
  <c r="AH61" i="7"/>
  <c r="N22" i="7"/>
  <c r="AB66" i="7"/>
  <c r="AP45" i="7"/>
  <c r="N89" i="7"/>
  <c r="AE72" i="7"/>
  <c r="AG75" i="7"/>
  <c r="W67" i="7"/>
  <c r="AE82" i="7"/>
  <c r="AL31" i="7"/>
  <c r="T42" i="7"/>
  <c r="T39" i="7"/>
  <c r="Y100" i="7"/>
  <c r="AP77" i="7"/>
  <c r="AK46" i="7"/>
  <c r="AB62" i="7"/>
  <c r="AI26" i="7"/>
  <c r="Z46" i="7"/>
  <c r="AJ45" i="7"/>
  <c r="AA25" i="7"/>
  <c r="AR64" i="7"/>
  <c r="AD49" i="7"/>
  <c r="AI39" i="7"/>
  <c r="AI17" i="7"/>
  <c r="AI51" i="7"/>
  <c r="AA90" i="7"/>
  <c r="AC84" i="7"/>
  <c r="AN62" i="7"/>
  <c r="AK18" i="7"/>
  <c r="V38" i="7"/>
  <c r="V32" i="7"/>
  <c r="AJ61" i="7"/>
  <c r="AP94" i="7"/>
  <c r="AP14" i="7"/>
  <c r="G27" i="7"/>
  <c r="AQ23" i="7"/>
  <c r="AJ87" i="7"/>
  <c r="AM22" i="7"/>
  <c r="AP19" i="7"/>
  <c r="AM48" i="7"/>
  <c r="AP102" i="7"/>
  <c r="Y107" i="7"/>
  <c r="D37" i="7"/>
  <c r="AR34" i="7"/>
  <c r="AQ63" i="7"/>
  <c r="AP76" i="7"/>
  <c r="S57" i="7"/>
  <c r="AQ68" i="7"/>
  <c r="AH19" i="7"/>
  <c r="AK28" i="7"/>
  <c r="N16" i="7"/>
  <c r="U66" i="7"/>
  <c r="W95" i="7"/>
  <c r="Q28" i="7"/>
  <c r="S53" i="7"/>
  <c r="AK35" i="7"/>
  <c r="AH38" i="7"/>
  <c r="AL82" i="7"/>
  <c r="D11" i="7"/>
  <c r="AM54" i="7"/>
  <c r="AO29" i="7"/>
  <c r="AK32" i="7"/>
  <c r="AA70" i="7"/>
  <c r="X40" i="7"/>
  <c r="AD14" i="7"/>
  <c r="T19" i="7"/>
  <c r="S65" i="7"/>
  <c r="AC105" i="7"/>
  <c r="W42" i="7"/>
  <c r="AI87" i="7"/>
  <c r="AK37" i="7"/>
  <c r="AK58" i="7"/>
  <c r="T84" i="7"/>
  <c r="AB73" i="7"/>
  <c r="AE21" i="7"/>
  <c r="AL27" i="7"/>
  <c r="AI75" i="7"/>
  <c r="AR68" i="7"/>
  <c r="AD15" i="7"/>
  <c r="AG53" i="7"/>
  <c r="T90" i="7"/>
  <c r="G90" i="7"/>
  <c r="AM26" i="7"/>
  <c r="N63" i="7"/>
  <c r="AQ70" i="7"/>
  <c r="AL84" i="7"/>
  <c r="AN75" i="7"/>
  <c r="AJ22" i="7"/>
  <c r="W36" i="7"/>
  <c r="AH42" i="7"/>
  <c r="G41" i="7"/>
  <c r="S30" i="7"/>
  <c r="U36" i="7"/>
  <c r="U46" i="7"/>
  <c r="U76" i="7"/>
  <c r="S73" i="7"/>
  <c r="AP72" i="7"/>
  <c r="AC97" i="7"/>
  <c r="AO41" i="7"/>
  <c r="AO27" i="7"/>
  <c r="AG88" i="7"/>
  <c r="V56" i="7"/>
  <c r="Y30" i="7"/>
  <c r="AM51" i="7"/>
  <c r="X31" i="7"/>
  <c r="AD70" i="7"/>
  <c r="AH58" i="7"/>
  <c r="AE38" i="7"/>
  <c r="AA58" i="7"/>
  <c r="Z52" i="7"/>
  <c r="Q40" i="7"/>
  <c r="G95" i="7"/>
  <c r="AR19" i="7"/>
  <c r="P19" i="7"/>
  <c r="W38" i="7"/>
  <c r="AR97" i="7"/>
  <c r="AH107" i="7"/>
  <c r="T14" i="7"/>
  <c r="V55" i="7"/>
  <c r="AG76" i="7"/>
  <c r="AG49" i="7"/>
  <c r="AL62" i="7"/>
  <c r="AD93" i="7"/>
  <c r="Q52" i="7"/>
  <c r="AH112" i="7"/>
  <c r="S35" i="7"/>
  <c r="Y53" i="7"/>
  <c r="T107" i="7"/>
  <c r="AN12" i="7"/>
  <c r="AB68" i="7"/>
  <c r="Y70" i="7"/>
  <c r="AO106" i="7"/>
  <c r="AC99" i="7"/>
  <c r="AE109" i="7"/>
  <c r="AH74" i="7"/>
  <c r="U107" i="7"/>
  <c r="V64" i="7"/>
  <c r="AA101" i="7"/>
  <c r="T52" i="7"/>
  <c r="N78" i="7"/>
  <c r="N110" i="7"/>
  <c r="Z95" i="7"/>
  <c r="N60" i="7"/>
  <c r="AO85" i="7"/>
  <c r="AJ98" i="7"/>
  <c r="AE50" i="7"/>
  <c r="AH37" i="7"/>
  <c r="AR94" i="7"/>
  <c r="AJ30" i="7"/>
  <c r="AC102" i="7"/>
  <c r="AJ26" i="7"/>
  <c r="AI40" i="7"/>
  <c r="AH31" i="7"/>
  <c r="N34" i="7"/>
  <c r="S72" i="7"/>
  <c r="Q51" i="7"/>
  <c r="AB57" i="7"/>
  <c r="D96" i="7"/>
  <c r="AM95" i="7"/>
  <c r="P67" i="7"/>
  <c r="AH43" i="7"/>
  <c r="T87" i="7"/>
  <c r="AA86" i="7"/>
  <c r="AM60" i="7"/>
  <c r="Q66" i="7"/>
  <c r="W90" i="7"/>
  <c r="Y98" i="7"/>
  <c r="P105" i="7"/>
  <c r="AJ103" i="7"/>
  <c r="AO26" i="7"/>
  <c r="AP29" i="7"/>
  <c r="Z43" i="7"/>
  <c r="G30" i="7"/>
  <c r="AD85" i="7"/>
  <c r="AR33" i="7"/>
  <c r="AH59" i="7"/>
  <c r="AG93" i="7"/>
  <c r="D103" i="7"/>
  <c r="AJ34" i="7"/>
  <c r="AJ83" i="7"/>
  <c r="AO96" i="7"/>
  <c r="AR43" i="7"/>
  <c r="D13" i="7"/>
  <c r="AN111" i="7"/>
  <c r="G11" i="7"/>
  <c r="P107" i="7"/>
  <c r="AM79" i="7"/>
  <c r="P49" i="7"/>
  <c r="AB58" i="7"/>
  <c r="AH79" i="7"/>
  <c r="P76" i="7"/>
  <c r="AE49" i="7"/>
  <c r="AE31" i="7"/>
  <c r="U56" i="7"/>
  <c r="G51" i="7"/>
  <c r="V40" i="7"/>
  <c r="AI36" i="7"/>
  <c r="AO18" i="7"/>
  <c r="AR45" i="7"/>
  <c r="AA53" i="7"/>
  <c r="AB85" i="7"/>
  <c r="AN57" i="7"/>
  <c r="X63" i="7"/>
  <c r="P37" i="7"/>
  <c r="AC31" i="7"/>
  <c r="AO69" i="7"/>
  <c r="AM38" i="7"/>
  <c r="D36" i="7"/>
  <c r="AA46" i="7"/>
  <c r="AJ99" i="7"/>
  <c r="D48" i="7"/>
  <c r="AR70" i="7"/>
  <c r="AO46" i="7"/>
  <c r="V39" i="7"/>
  <c r="G14" i="7"/>
  <c r="U85" i="7"/>
  <c r="D69" i="7"/>
  <c r="Q82" i="7"/>
  <c r="AM96" i="7"/>
  <c r="G83" i="7"/>
  <c r="T70" i="7"/>
  <c r="G88" i="7"/>
  <c r="AB74" i="7"/>
  <c r="AD87" i="7"/>
  <c r="AB35" i="7"/>
  <c r="V53" i="7"/>
  <c r="S15" i="7"/>
  <c r="AO87" i="7"/>
  <c r="X46" i="7"/>
  <c r="N50" i="7"/>
  <c r="D26" i="7"/>
  <c r="AA52" i="7"/>
  <c r="Z68" i="7"/>
  <c r="X52" i="7"/>
  <c r="AK52" i="7"/>
  <c r="P54" i="7"/>
  <c r="AR95" i="7"/>
  <c r="AK75" i="7"/>
  <c r="X41" i="7"/>
  <c r="N40" i="7"/>
  <c r="S44" i="7"/>
  <c r="AA82" i="7"/>
  <c r="N43" i="7"/>
  <c r="U21" i="7"/>
  <c r="AA84" i="7"/>
  <c r="G38" i="7"/>
  <c r="AM40" i="7"/>
  <c r="Y46" i="7"/>
  <c r="AO43" i="7"/>
  <c r="AB91" i="7"/>
  <c r="T34" i="7"/>
  <c r="AJ104" i="7"/>
  <c r="AG25" i="7"/>
  <c r="X66" i="7"/>
  <c r="AB54" i="7"/>
  <c r="AM44" i="7"/>
  <c r="W49" i="7"/>
  <c r="G80" i="7"/>
  <c r="AB72" i="7"/>
  <c r="AB96" i="7"/>
  <c r="AI52" i="7"/>
  <c r="Y82" i="7"/>
  <c r="AJ38" i="7"/>
  <c r="AQ59" i="7"/>
  <c r="AH90" i="7"/>
  <c r="N100" i="7"/>
  <c r="S48" i="7"/>
  <c r="AL36" i="7"/>
  <c r="AK99" i="7"/>
  <c r="AC80" i="7"/>
  <c r="AQ42" i="7"/>
  <c r="Z73" i="7"/>
  <c r="AR31" i="7"/>
  <c r="T95" i="7"/>
  <c r="AG37" i="7"/>
  <c r="AM46" i="7"/>
  <c r="AI83" i="7"/>
  <c r="AR82" i="7"/>
  <c r="AR25" i="7"/>
  <c r="S21" i="7"/>
  <c r="AM58" i="7"/>
  <c r="AL71" i="7"/>
  <c r="AR53" i="7"/>
  <c r="AC13" i="7"/>
  <c r="D27" i="7"/>
  <c r="AR32" i="7"/>
  <c r="AQ46" i="7"/>
  <c r="D38" i="7"/>
  <c r="N80" i="7"/>
  <c r="AQ110" i="7"/>
  <c r="Y58" i="7"/>
  <c r="S42" i="7"/>
  <c r="AO105" i="7"/>
  <c r="N75" i="7"/>
  <c r="AM66" i="7"/>
  <c r="G13" i="7"/>
  <c r="AP98" i="7"/>
  <c r="AN33" i="7"/>
  <c r="AH34" i="7"/>
  <c r="V20" i="7"/>
  <c r="G32" i="7"/>
  <c r="AR96" i="7"/>
  <c r="AC70" i="7"/>
  <c r="AB49" i="7"/>
  <c r="AO50" i="7"/>
  <c r="AB80" i="7"/>
  <c r="AI77" i="7"/>
  <c r="AE86" i="7"/>
  <c r="P81" i="7"/>
  <c r="AB48" i="7"/>
  <c r="N15" i="7"/>
  <c r="AE13" i="7"/>
  <c r="AR105" i="7"/>
  <c r="S47" i="7"/>
  <c r="W46" i="7"/>
  <c r="AO21" i="7"/>
  <c r="S78" i="7"/>
  <c r="AG87" i="7"/>
  <c r="AL86" i="7"/>
  <c r="AA49" i="7"/>
  <c r="Z94" i="7"/>
  <c r="P88" i="7"/>
  <c r="G76" i="7"/>
  <c r="W43" i="7"/>
  <c r="X112" i="7"/>
  <c r="Z34" i="7"/>
  <c r="AQ18" i="7"/>
  <c r="U71" i="7"/>
  <c r="G26" i="7"/>
  <c r="AJ93" i="7"/>
  <c r="AH32" i="7"/>
  <c r="AQ17" i="7"/>
  <c r="AH46" i="7"/>
  <c r="D99" i="7"/>
  <c r="T17" i="7"/>
  <c r="AP46" i="7"/>
  <c r="X87" i="7"/>
  <c r="AL81" i="7"/>
  <c r="AJ21" i="7"/>
  <c r="AK70" i="7"/>
  <c r="AK82" i="7"/>
  <c r="AC55" i="7"/>
  <c r="AA18" i="7"/>
  <c r="Q72" i="7"/>
  <c r="AH47" i="7"/>
  <c r="AR40" i="7"/>
  <c r="AH49" i="7"/>
  <c r="S50" i="7"/>
  <c r="AQ107" i="7"/>
  <c r="P24" i="7"/>
  <c r="AG13" i="7"/>
  <c r="AN68" i="7"/>
  <c r="G85" i="7"/>
  <c r="AJ54" i="7"/>
  <c r="AJ29" i="7"/>
  <c r="Y28" i="7"/>
  <c r="AG19" i="7"/>
  <c r="AC16" i="7"/>
  <c r="G19" i="7"/>
  <c r="AI25" i="7"/>
  <c r="AK27" i="7"/>
  <c r="G66" i="7"/>
  <c r="AC106" i="7"/>
  <c r="AN13" i="7"/>
  <c r="U27" i="7"/>
  <c r="X44" i="7"/>
  <c r="AC108" i="7"/>
  <c r="X78" i="7"/>
  <c r="AG41" i="7"/>
  <c r="V43" i="7"/>
  <c r="AB43" i="7"/>
  <c r="P110" i="7"/>
  <c r="AI18" i="7"/>
  <c r="Q56" i="7"/>
  <c r="AD31" i="7"/>
  <c r="S58" i="7"/>
  <c r="AO57" i="7"/>
  <c r="AI13" i="7"/>
  <c r="D61" i="7"/>
  <c r="AL77" i="7"/>
  <c r="T81" i="7"/>
  <c r="U51" i="7"/>
  <c r="D47" i="7"/>
  <c r="D54" i="7"/>
  <c r="AG110" i="7"/>
  <c r="D52" i="7"/>
  <c r="P50" i="7"/>
  <c r="AE92" i="7"/>
  <c r="S43" i="7"/>
  <c r="Q18" i="7"/>
  <c r="T51" i="7"/>
  <c r="T74" i="7"/>
  <c r="AQ39" i="7"/>
  <c r="AP33" i="7"/>
  <c r="P34" i="7"/>
  <c r="AN101" i="7"/>
  <c r="AM29" i="7"/>
  <c r="U68" i="7"/>
  <c r="S40" i="7"/>
  <c r="AD83" i="7"/>
  <c r="N54" i="7"/>
  <c r="AD56" i="7"/>
  <c r="AN28" i="7"/>
  <c r="AE91" i="7"/>
  <c r="AN71" i="7"/>
  <c r="AR77" i="7"/>
  <c r="AL37" i="7"/>
  <c r="W28" i="7"/>
  <c r="AM102" i="7"/>
  <c r="D44" i="7"/>
  <c r="G79" i="7"/>
  <c r="AO48" i="7"/>
  <c r="Q27" i="7"/>
  <c r="AQ15" i="7"/>
  <c r="AR49" i="7"/>
  <c r="V80" i="7"/>
  <c r="AA111" i="7"/>
  <c r="Z35" i="7"/>
  <c r="Z13" i="7"/>
  <c r="AM17" i="7"/>
  <c r="AL102" i="7"/>
  <c r="X50" i="7"/>
  <c r="AK13" i="7"/>
  <c r="N53" i="7"/>
  <c r="AL54" i="7"/>
  <c r="AQ53" i="7"/>
  <c r="AJ17" i="7"/>
  <c r="U39" i="7"/>
  <c r="Q108" i="7"/>
  <c r="AB46" i="7"/>
  <c r="G81" i="7"/>
  <c r="AO82" i="7"/>
  <c r="AE28" i="7"/>
  <c r="Q78" i="7"/>
  <c r="AA36" i="7"/>
  <c r="AC51" i="7"/>
  <c r="X49" i="7"/>
  <c r="Q74" i="7"/>
  <c r="V24" i="7"/>
  <c r="AH15" i="7"/>
  <c r="AR55" i="7"/>
  <c r="V46" i="7"/>
  <c r="AJ56" i="7"/>
  <c r="AI38" i="7"/>
  <c r="AL16" i="7"/>
  <c r="S27" i="7"/>
  <c r="AN32" i="7"/>
  <c r="AQ16" i="7"/>
  <c r="S11" i="7"/>
  <c r="AA41" i="7"/>
  <c r="D98" i="7"/>
  <c r="Q15" i="7"/>
  <c r="AD12" i="7"/>
  <c r="AL39" i="7"/>
  <c r="V106" i="7"/>
  <c r="AJ47" i="7"/>
  <c r="Z40" i="7"/>
  <c r="W13" i="7"/>
  <c r="X67" i="7"/>
  <c r="AK38" i="7"/>
  <c r="P85" i="7"/>
  <c r="AD55" i="7"/>
  <c r="AO78" i="7"/>
  <c r="Z104" i="7"/>
  <c r="G100" i="7"/>
  <c r="AI19" i="7"/>
  <c r="U61" i="7"/>
  <c r="D73" i="7"/>
  <c r="Z61" i="7"/>
  <c r="P52" i="7"/>
  <c r="AC82" i="7"/>
  <c r="D110" i="7"/>
  <c r="AL100" i="7"/>
  <c r="W20" i="7"/>
  <c r="AP43" i="7"/>
  <c r="AQ92" i="7"/>
  <c r="U88" i="7"/>
  <c r="V25" i="7"/>
  <c r="AC47" i="7"/>
  <c r="AK74" i="7"/>
  <c r="U102" i="7"/>
  <c r="D70" i="7"/>
  <c r="AE44" i="7"/>
  <c r="AJ15" i="7"/>
  <c r="AG79" i="7"/>
  <c r="AH50" i="7"/>
  <c r="AK69" i="7"/>
  <c r="N98" i="7"/>
  <c r="U35" i="7"/>
  <c r="AQ20" i="7"/>
  <c r="S106" i="7"/>
  <c r="AL76" i="7"/>
  <c r="P23" i="7"/>
  <c r="U34" i="7"/>
  <c r="AN15" i="7"/>
  <c r="AK19" i="7"/>
  <c r="D43" i="7"/>
  <c r="Y109" i="7"/>
  <c r="U43" i="7"/>
  <c r="AO63" i="7"/>
  <c r="AL52" i="7"/>
  <c r="X89" i="7"/>
  <c r="AJ110" i="7"/>
  <c r="AR51" i="7"/>
  <c r="Y25" i="7"/>
  <c r="AA102" i="7"/>
  <c r="AG31" i="7"/>
  <c r="AO61" i="7"/>
  <c r="X32" i="7"/>
  <c r="AA59" i="7"/>
  <c r="AI63" i="7"/>
  <c r="P31" i="7"/>
  <c r="AA104" i="7"/>
  <c r="U106" i="7"/>
  <c r="N87" i="7"/>
  <c r="AD20" i="7"/>
  <c r="X16" i="7"/>
  <c r="Y96" i="7"/>
  <c r="AP22" i="7"/>
  <c r="AN66" i="7"/>
  <c r="AD60" i="7"/>
  <c r="W54" i="7"/>
  <c r="Q43" i="7"/>
  <c r="U73" i="7"/>
  <c r="AD24" i="7"/>
  <c r="AM75" i="7"/>
  <c r="N46" i="7"/>
  <c r="S85" i="7"/>
  <c r="T50" i="7"/>
  <c r="Z36" i="7"/>
  <c r="AE110" i="7"/>
  <c r="X108" i="7"/>
  <c r="AN60" i="7"/>
  <c r="AR63" i="7"/>
  <c r="AH77" i="7"/>
  <c r="V71" i="7"/>
  <c r="AE105" i="7"/>
  <c r="Y35" i="7"/>
  <c r="G23" i="7"/>
  <c r="AP47" i="7"/>
  <c r="AE46" i="7"/>
  <c r="S17" i="7"/>
  <c r="P18" i="7"/>
  <c r="AJ60" i="7"/>
  <c r="N95" i="7"/>
  <c r="AR79" i="7"/>
  <c r="AM16" i="7"/>
  <c r="AO74" i="7"/>
  <c r="AH33" i="7"/>
  <c r="P57" i="7"/>
  <c r="G60" i="7"/>
  <c r="N61" i="7"/>
  <c r="AN35" i="7"/>
  <c r="AJ50" i="7"/>
  <c r="X80" i="7"/>
  <c r="V47" i="7"/>
  <c r="AJ39" i="7"/>
  <c r="AQ108" i="7"/>
  <c r="S28" i="7"/>
  <c r="AK39" i="7"/>
  <c r="U64" i="7"/>
  <c r="AE69" i="7"/>
  <c r="X60" i="7"/>
  <c r="AC76" i="7"/>
  <c r="AL80" i="7"/>
  <c r="AG32" i="7"/>
  <c r="AB53" i="7"/>
  <c r="Y27" i="7"/>
  <c r="U87" i="7"/>
  <c r="G65" i="7"/>
  <c r="G28" i="7"/>
  <c r="AI29" i="7"/>
  <c r="AR39" i="7"/>
  <c r="AB23" i="7"/>
  <c r="AR30" i="7"/>
  <c r="Q35" i="7"/>
  <c r="Y105" i="7"/>
  <c r="Y42" i="7"/>
  <c r="P44" i="7"/>
  <c r="Q49" i="7"/>
  <c r="AA56" i="7"/>
  <c r="G20" i="7"/>
  <c r="Z67" i="7"/>
  <c r="G24" i="7"/>
  <c r="P64" i="7"/>
  <c r="AN51" i="7"/>
  <c r="AA17" i="7"/>
  <c r="AA69" i="7"/>
  <c r="P36" i="7"/>
  <c r="AP37" i="7"/>
  <c r="Y88" i="7"/>
  <c r="Y41" i="7"/>
  <c r="U59" i="7"/>
  <c r="Y55" i="7"/>
  <c r="G87" i="7"/>
  <c r="AP56" i="7"/>
  <c r="AJ35" i="7"/>
  <c r="AN49" i="7"/>
  <c r="X26" i="7"/>
  <c r="AQ73" i="7"/>
  <c r="AH84" i="7"/>
  <c r="X68" i="7"/>
  <c r="AE99" i="7"/>
  <c r="Q36" i="7"/>
  <c r="X93" i="7"/>
  <c r="Y74" i="7"/>
  <c r="S88" i="7"/>
  <c r="T32" i="7"/>
  <c r="P14" i="7"/>
  <c r="T65" i="7"/>
  <c r="AB20" i="7"/>
  <c r="P102" i="7"/>
  <c r="Y48" i="7"/>
  <c r="AE81" i="7"/>
  <c r="D40" i="7"/>
  <c r="AO38" i="7"/>
  <c r="V77" i="7"/>
  <c r="AG90" i="7"/>
  <c r="G31" i="7"/>
  <c r="AP83" i="7"/>
  <c r="Y69" i="7"/>
  <c r="AE51" i="7"/>
  <c r="AO67" i="7"/>
  <c r="U53" i="7"/>
  <c r="AE15" i="7"/>
  <c r="G44" i="7"/>
  <c r="AO49" i="7"/>
  <c r="AP17" i="7"/>
  <c r="AG77" i="7"/>
  <c r="AL48" i="7"/>
  <c r="AB76" i="7"/>
  <c r="AO24" i="7"/>
  <c r="U63" i="7"/>
  <c r="AD28" i="7"/>
  <c r="V87" i="7"/>
  <c r="AA26" i="7"/>
  <c r="G110" i="7"/>
  <c r="X35" i="7"/>
  <c r="U20" i="7"/>
  <c r="V62" i="7"/>
  <c r="Z38" i="7"/>
  <c r="P27" i="7"/>
  <c r="U25" i="7"/>
  <c r="AJ74" i="7"/>
  <c r="D94" i="7"/>
  <c r="AR16" i="7"/>
  <c r="X57" i="7"/>
  <c r="G69" i="7"/>
  <c r="AB100" i="7"/>
  <c r="AH17" i="7"/>
  <c r="AP59" i="7"/>
  <c r="AD62" i="7"/>
  <c r="W53" i="7"/>
  <c r="AQ28" i="7"/>
  <c r="AD18" i="7"/>
  <c r="W35" i="7"/>
  <c r="T55" i="7"/>
  <c r="G75" i="7"/>
  <c r="AL67" i="7"/>
  <c r="AN45" i="7"/>
  <c r="N18" i="7"/>
  <c r="AR65" i="7"/>
  <c r="Z53" i="7"/>
  <c r="G36" i="7"/>
  <c r="N35" i="7"/>
  <c r="U67" i="7"/>
  <c r="AD43" i="7"/>
  <c r="T72" i="7"/>
  <c r="AB69" i="7"/>
  <c r="AP53" i="7"/>
  <c r="AR69" i="7"/>
  <c r="Z23" i="7"/>
  <c r="AO37" i="7"/>
  <c r="AC72" i="7"/>
  <c r="Y51" i="7"/>
  <c r="AQ38" i="7"/>
  <c r="AB40" i="7"/>
  <c r="AP97" i="7"/>
  <c r="V95" i="7"/>
  <c r="AQ14" i="7"/>
  <c r="AH30" i="7"/>
  <c r="AG94" i="7"/>
  <c r="AK45" i="7"/>
  <c r="AN19" i="7"/>
  <c r="W15" i="7"/>
  <c r="Y17" i="7"/>
  <c r="AH18" i="7"/>
  <c r="N41" i="7"/>
  <c r="X85" i="7"/>
  <c r="AM77" i="7"/>
  <c r="AK73" i="7"/>
  <c r="AA73" i="7"/>
  <c r="AH44" i="7"/>
  <c r="AN42" i="7"/>
  <c r="AG57" i="7"/>
  <c r="AB86" i="7"/>
  <c r="AP63" i="7"/>
  <c r="X69" i="7"/>
  <c r="P38" i="7"/>
  <c r="Z14" i="7"/>
  <c r="Q33" i="7"/>
  <c r="T13" i="7"/>
  <c r="AL56" i="7"/>
  <c r="N97" i="7"/>
  <c r="Y104" i="7"/>
  <c r="AO73" i="7"/>
  <c r="V52" i="7"/>
  <c r="AP24" i="7"/>
  <c r="AQ30" i="7"/>
  <c r="U60" i="7"/>
  <c r="AO72" i="7"/>
  <c r="U31" i="7"/>
  <c r="AG42" i="7"/>
  <c r="Y33" i="7"/>
  <c r="D18" i="7"/>
  <c r="AJ69" i="7"/>
  <c r="AC34" i="7"/>
  <c r="AE88" i="7"/>
  <c r="AI65" i="7"/>
  <c r="N33" i="7"/>
  <c r="Q101" i="7"/>
  <c r="D82" i="7"/>
  <c r="AD23" i="7"/>
  <c r="W39" i="7"/>
  <c r="AQ80" i="7"/>
  <c r="AH110" i="7"/>
  <c r="AQ50" i="7"/>
  <c r="Z48" i="7"/>
  <c r="AN24" i="7"/>
  <c r="Y49" i="7"/>
  <c r="S83" i="7"/>
  <c r="AD47" i="7"/>
  <c r="AE20" i="7"/>
  <c r="AQ41" i="7"/>
  <c r="Y77" i="7"/>
  <c r="T91" i="7"/>
  <c r="AM19" i="7"/>
  <c r="AQ22" i="7"/>
  <c r="X13" i="7"/>
  <c r="AJ27" i="7"/>
  <c r="N91" i="7"/>
  <c r="AA30" i="7"/>
  <c r="S13" i="7"/>
  <c r="AL101" i="7"/>
  <c r="AN20" i="7"/>
  <c r="AO47" i="7"/>
  <c r="AB78" i="7"/>
  <c r="AR110" i="7"/>
  <c r="AI21" i="7"/>
  <c r="Q25" i="7"/>
  <c r="AK98" i="7"/>
  <c r="AO31" i="7"/>
  <c r="AJ73" i="7"/>
  <c r="AC54" i="7"/>
  <c r="X22" i="7"/>
  <c r="AD45" i="7"/>
  <c r="AH35" i="7"/>
  <c r="Y62" i="7"/>
  <c r="AG24" i="7"/>
  <c r="AR48" i="7"/>
  <c r="AA51" i="7"/>
  <c r="AA31" i="7"/>
  <c r="AG48" i="7"/>
  <c r="AE58" i="7"/>
  <c r="U101" i="7"/>
  <c r="AM57" i="7"/>
  <c r="P53" i="7"/>
  <c r="D108" i="7"/>
  <c r="Q69" i="7"/>
  <c r="AC41" i="7"/>
  <c r="AD73" i="7"/>
  <c r="Z69" i="7"/>
  <c r="S23" i="7"/>
  <c r="U57" i="7"/>
  <c r="W79" i="7"/>
  <c r="AQ33" i="7"/>
  <c r="AN72" i="7"/>
  <c r="Q84" i="7"/>
  <c r="T96" i="7"/>
  <c r="N51" i="7"/>
  <c r="S29" i="7"/>
  <c r="AL112" i="7"/>
  <c r="V45" i="7"/>
  <c r="N102" i="7"/>
  <c r="X47" i="7"/>
  <c r="AD111" i="7"/>
  <c r="Z33" i="7"/>
  <c r="P97" i="7"/>
  <c r="AL74" i="7"/>
  <c r="N56" i="7"/>
  <c r="Z78" i="7"/>
  <c r="AG14" i="7"/>
  <c r="AA54" i="7"/>
  <c r="AA97" i="7"/>
  <c r="AK76" i="7"/>
  <c r="AD50" i="7"/>
  <c r="S32" i="7"/>
  <c r="Z49" i="7"/>
  <c r="AA60" i="7"/>
  <c r="Z70" i="7"/>
  <c r="AE36" i="7"/>
  <c r="AB21" i="7"/>
  <c r="AB15" i="7"/>
  <c r="AM25" i="7"/>
  <c r="P45" i="7"/>
  <c r="AG61" i="7"/>
  <c r="AD48" i="7"/>
  <c r="Y31" i="7"/>
  <c r="W19" i="7"/>
  <c r="AH14" i="7"/>
  <c r="U95" i="7"/>
  <c r="AH13" i="7"/>
  <c r="AD27" i="7"/>
  <c r="G15" i="7"/>
  <c r="AO64" i="7"/>
  <c r="AL50" i="7"/>
  <c r="AB17" i="7"/>
  <c r="AK71" i="7"/>
  <c r="AR76" i="7"/>
  <c r="AR59" i="7"/>
  <c r="AC28" i="7"/>
  <c r="D68" i="7"/>
  <c r="S103" i="7"/>
  <c r="X24" i="7"/>
  <c r="AP44" i="7"/>
  <c r="AI34" i="7"/>
  <c r="Q105" i="7"/>
  <c r="Z50" i="7"/>
  <c r="AK33" i="7"/>
  <c r="AP100" i="7"/>
  <c r="Z85" i="7"/>
  <c r="V28" i="7"/>
  <c r="AN88" i="7"/>
  <c r="AK51" i="7"/>
  <c r="AI48" i="7"/>
  <c r="D74" i="7"/>
  <c r="Z51" i="7"/>
  <c r="V61" i="7"/>
  <c r="AR61" i="7"/>
  <c r="X56" i="7"/>
  <c r="AR23" i="7"/>
  <c r="AR36" i="7"/>
  <c r="AD26" i="7"/>
  <c r="AL90" i="7"/>
  <c r="P100" i="7"/>
  <c r="AA38" i="7"/>
  <c r="AD35" i="7"/>
  <c r="AI53" i="7"/>
  <c r="AC112" i="7"/>
  <c r="U100" i="7"/>
  <c r="U16" i="7"/>
  <c r="AG33" i="7"/>
  <c r="AP41" i="7"/>
  <c r="AA77" i="7"/>
  <c r="D57" i="7"/>
  <c r="U29" i="7"/>
  <c r="G98" i="7"/>
  <c r="AH72" i="7"/>
  <c r="D39" i="7"/>
  <c r="T15" i="7"/>
  <c r="AK30" i="7"/>
  <c r="N32" i="7"/>
  <c r="AB39" i="7"/>
  <c r="Q23" i="7"/>
  <c r="AL65" i="7"/>
  <c r="AQ81" i="7"/>
  <c r="AM24" i="7"/>
  <c r="N38" i="7"/>
  <c r="AM61" i="7"/>
  <c r="AN48" i="7"/>
  <c r="AI27" i="7"/>
  <c r="AP57" i="7"/>
  <c r="U69" i="7"/>
  <c r="P16" i="7"/>
  <c r="N42" i="7"/>
  <c r="U26" i="7"/>
  <c r="P96" i="7"/>
  <c r="P15" i="7"/>
  <c r="Z24" i="7"/>
  <c r="Z17" i="7"/>
  <c r="AO92" i="7"/>
  <c r="AE95" i="7"/>
  <c r="AC26" i="7"/>
  <c r="AI30" i="7"/>
  <c r="W107" i="7"/>
  <c r="G102" i="7"/>
  <c r="S56" i="7"/>
  <c r="P26" i="7"/>
  <c r="AL109" i="7"/>
  <c r="W65" i="7"/>
  <c r="N47" i="7"/>
  <c r="AN23" i="7"/>
  <c r="AD52" i="7"/>
  <c r="AD53" i="7"/>
  <c r="AR21" i="7"/>
  <c r="G50" i="7"/>
  <c r="AO30" i="7"/>
  <c r="D92" i="7"/>
  <c r="W61" i="7"/>
  <c r="AL43" i="7"/>
  <c r="AB56" i="7"/>
  <c r="Z92" i="7"/>
  <c r="AM74" i="7"/>
  <c r="W68" i="7"/>
  <c r="AO33" i="7"/>
  <c r="AG59" i="7"/>
  <c r="AI61" i="7"/>
  <c r="N57" i="7"/>
  <c r="AN38" i="7"/>
  <c r="V16" i="7"/>
  <c r="W24" i="7"/>
  <c r="Q110" i="7"/>
  <c r="AE56" i="7"/>
  <c r="D42" i="7"/>
  <c r="N17" i="7"/>
  <c r="N77" i="7"/>
  <c r="AH48" i="7"/>
  <c r="AK17" i="7"/>
  <c r="P41" i="7"/>
  <c r="G53" i="7"/>
  <c r="T16" i="7"/>
  <c r="AL21" i="7"/>
  <c r="AR13" i="7"/>
  <c r="AL57" i="7"/>
  <c r="D72" i="7"/>
  <c r="AK31" i="7"/>
  <c r="AN56" i="7"/>
  <c r="AM73" i="7"/>
  <c r="AB11" i="7"/>
  <c r="X27" i="7"/>
  <c r="D75" i="7"/>
  <c r="AE17" i="7"/>
  <c r="AK63" i="7"/>
  <c r="AJ36" i="7"/>
  <c r="Y73" i="7"/>
  <c r="Q22" i="7"/>
  <c r="AC65" i="7"/>
  <c r="AP34" i="7"/>
  <c r="D46" i="7"/>
  <c r="AH54" i="7"/>
  <c r="AI59" i="7"/>
  <c r="AK60" i="7"/>
  <c r="V54" i="7"/>
  <c r="AD65" i="7"/>
  <c r="S46" i="7"/>
  <c r="G29" i="7"/>
  <c r="AM62" i="7"/>
  <c r="N79" i="7"/>
  <c r="AJ42" i="7"/>
  <c r="U110" i="7"/>
  <c r="AM112" i="7"/>
  <c r="AC59" i="7"/>
  <c r="AO35" i="7"/>
  <c r="AC19" i="7"/>
  <c r="AD22" i="7"/>
  <c r="AA39" i="7"/>
  <c r="AH95" i="7"/>
  <c r="T62" i="7"/>
  <c r="P91" i="7"/>
  <c r="AH51" i="7"/>
  <c r="AE60" i="7"/>
  <c r="T18" i="7"/>
  <c r="AK50" i="7"/>
  <c r="Z105" i="7"/>
  <c r="AD21" i="7"/>
  <c r="AN97" i="7"/>
  <c r="AQ86" i="7"/>
  <c r="AK84" i="7"/>
  <c r="T104" i="7"/>
  <c r="AR84" i="7"/>
  <c r="U50" i="7"/>
  <c r="AC91" i="7"/>
  <c r="AI15" i="7"/>
  <c r="AP36" i="7"/>
  <c r="AR41" i="7"/>
  <c r="AP93" i="7"/>
  <c r="AM20" i="7"/>
  <c r="Y44" i="7"/>
  <c r="AP82" i="7"/>
  <c r="AM91" i="7"/>
  <c r="AN55" i="7"/>
  <c r="N101" i="7"/>
  <c r="AC92" i="7"/>
  <c r="AR101" i="7"/>
  <c r="AR24" i="7"/>
  <c r="P17" i="7"/>
  <c r="AR57" i="7"/>
  <c r="AO12" i="7"/>
  <c r="U14" i="7"/>
  <c r="AI66" i="7"/>
  <c r="Y71" i="7"/>
  <c r="AK14" i="7"/>
  <c r="P59" i="7"/>
  <c r="S37" i="7"/>
  <c r="T85" i="7"/>
  <c r="S81" i="7"/>
  <c r="U78" i="7"/>
  <c r="AE18" i="7"/>
  <c r="Q39" i="7"/>
  <c r="AM87" i="7"/>
  <c r="AN44" i="7"/>
  <c r="G105" i="7"/>
  <c r="X64" i="7"/>
  <c r="T98" i="7"/>
  <c r="AA21" i="7"/>
  <c r="V31" i="7"/>
  <c r="X72" i="7"/>
  <c r="AQ55" i="7"/>
  <c r="AJ51" i="7"/>
  <c r="AI32" i="7"/>
  <c r="W41" i="7"/>
  <c r="AA64" i="7"/>
  <c r="AE33" i="7"/>
  <c r="S70" i="7"/>
  <c r="AL28" i="7"/>
  <c r="AO13" i="7"/>
  <c r="AK54" i="7"/>
  <c r="AP55" i="7"/>
  <c r="X18" i="7"/>
  <c r="AQ34" i="7"/>
  <c r="V27" i="7"/>
  <c r="AC66" i="7"/>
  <c r="AM52" i="7"/>
  <c r="Q45" i="7"/>
  <c r="AM34" i="7"/>
  <c r="AO39" i="7"/>
  <c r="AB22" i="7"/>
  <c r="T61" i="7"/>
  <c r="G40" i="7"/>
  <c r="AJ92" i="7"/>
  <c r="W94" i="7"/>
  <c r="AL23" i="7"/>
  <c r="AN36" i="7"/>
  <c r="AD41" i="7"/>
  <c r="Y81" i="7"/>
  <c r="AN39" i="7"/>
  <c r="AE75" i="7"/>
  <c r="U33" i="7"/>
  <c r="AG51" i="7"/>
  <c r="AM86" i="7"/>
  <c r="AC63" i="7"/>
  <c r="AP111" i="7"/>
  <c r="AB13" i="7"/>
  <c r="AJ16" i="7"/>
  <c r="AO101" i="7"/>
  <c r="AO14" i="7"/>
  <c r="W101" i="7"/>
  <c r="AQ32" i="7"/>
  <c r="AJ44" i="7"/>
  <c r="AO58" i="7"/>
  <c r="AA27" i="7"/>
  <c r="AN29" i="7"/>
  <c r="AD102" i="7"/>
  <c r="P79" i="7"/>
  <c r="V69" i="7"/>
  <c r="N19" i="7"/>
  <c r="AH73" i="7"/>
  <c r="Z39" i="7"/>
  <c r="X84" i="7"/>
  <c r="AC32" i="7"/>
  <c r="D77" i="7"/>
  <c r="AP61" i="7"/>
  <c r="AO32" i="7"/>
  <c r="V50" i="7"/>
  <c r="AI14" i="7"/>
  <c r="P73" i="7"/>
  <c r="AE59" i="7"/>
  <c r="X19" i="7"/>
  <c r="AN74" i="7"/>
  <c r="P28" i="7"/>
  <c r="AK91" i="7"/>
  <c r="V33" i="7"/>
  <c r="AP50" i="7"/>
  <c r="AG69" i="7"/>
  <c r="AE68" i="7"/>
  <c r="AQ19" i="7"/>
  <c r="X98" i="7"/>
  <c r="D29" i="7"/>
  <c r="AC44" i="7"/>
  <c r="AM99" i="7"/>
  <c r="AK95" i="7"/>
  <c r="Z71" i="7"/>
  <c r="AN86" i="7"/>
  <c r="W45" i="7"/>
  <c r="AA33" i="7"/>
  <c r="X71" i="7"/>
  <c r="S31" i="7"/>
  <c r="W55" i="7"/>
  <c r="AD71" i="7"/>
  <c r="AL13" i="7"/>
  <c r="V30" i="7"/>
  <c r="D51" i="7"/>
  <c r="N24" i="7"/>
  <c r="AB55" i="7"/>
  <c r="X37" i="7"/>
  <c r="AC20" i="7"/>
  <c r="AH24" i="7"/>
  <c r="AC62" i="7"/>
  <c r="AK77" i="7"/>
  <c r="AQ49" i="7"/>
  <c r="AP40" i="7"/>
  <c r="P33" i="7"/>
  <c r="AP25" i="7"/>
  <c r="S90" i="7"/>
  <c r="AB51" i="7"/>
  <c r="T45" i="7"/>
  <c r="AP109" i="7"/>
  <c r="T75" i="7"/>
  <c r="AH67" i="7"/>
  <c r="Z87" i="7"/>
  <c r="AG105" i="7"/>
  <c r="AA45" i="7"/>
  <c r="U77" i="7"/>
  <c r="Q79" i="7"/>
  <c r="AM105" i="7"/>
  <c r="V98" i="7"/>
  <c r="AR17" i="7"/>
  <c r="Z31" i="7"/>
  <c r="P62" i="7"/>
  <c r="AE78" i="7"/>
  <c r="Z107" i="7"/>
  <c r="Z66" i="7"/>
  <c r="Z21" i="7"/>
  <c r="Z89" i="7"/>
  <c r="AL70" i="7"/>
  <c r="AG23" i="7"/>
  <c r="P32" i="7"/>
  <c r="P77" i="7"/>
  <c r="W37" i="7"/>
  <c r="AI60" i="7"/>
  <c r="Z41" i="7"/>
  <c r="AE37" i="7"/>
  <c r="AC50" i="7"/>
  <c r="G58" i="7"/>
  <c r="Q112" i="7"/>
  <c r="S98" i="7"/>
  <c r="AH98" i="7"/>
  <c r="N28" i="7"/>
  <c r="AH66" i="7"/>
  <c r="Y90" i="7"/>
  <c r="G99" i="7"/>
  <c r="N92" i="7"/>
  <c r="AE53" i="7"/>
  <c r="AN14" i="7"/>
  <c r="N111" i="7"/>
  <c r="AQ62" i="7"/>
  <c r="Y11" i="7"/>
  <c r="V97" i="7"/>
  <c r="AK86" i="7"/>
  <c r="AH68" i="7"/>
  <c r="AN40" i="7"/>
  <c r="AG102" i="7"/>
  <c r="AA35" i="7"/>
  <c r="Q61" i="7"/>
  <c r="U81" i="7"/>
  <c r="D30" i="7"/>
  <c r="X75" i="7"/>
  <c r="Z106" i="7"/>
  <c r="W12" i="7"/>
  <c r="S99" i="7"/>
  <c r="V63" i="7"/>
  <c r="AP69" i="7"/>
  <c r="Q85" i="7"/>
  <c r="N106" i="7"/>
  <c r="G73" i="7"/>
  <c r="Y106" i="7"/>
  <c r="AA85" i="7"/>
  <c r="AH65" i="7"/>
  <c r="Z65" i="7"/>
  <c r="T86" i="7"/>
  <c r="AI98" i="7"/>
  <c r="AI20" i="7"/>
  <c r="AM43" i="7"/>
  <c r="Z18" i="7"/>
  <c r="AJ13" i="7"/>
  <c r="AB110" i="7"/>
  <c r="AA19" i="7"/>
  <c r="P103" i="7"/>
  <c r="AN31" i="7"/>
  <c r="AQ13" i="7"/>
  <c r="W97" i="7"/>
  <c r="AL95" i="7"/>
  <c r="AL105" i="7"/>
  <c r="AI106" i="7"/>
  <c r="AH36" i="7"/>
  <c r="U104" i="7"/>
  <c r="AM110" i="7"/>
  <c r="U28" i="7"/>
  <c r="AB16" i="7"/>
  <c r="AG30" i="7"/>
  <c r="G49" i="7"/>
  <c r="AB112" i="7"/>
  <c r="Z47" i="7"/>
  <c r="AM78" i="7"/>
  <c r="AB101" i="7"/>
  <c r="AB77" i="7"/>
  <c r="N107" i="7"/>
  <c r="U22" i="7"/>
  <c r="AL88" i="7"/>
  <c r="Q59" i="7"/>
  <c r="W18" i="7"/>
  <c r="AE48" i="7"/>
  <c r="W51" i="7"/>
  <c r="AE101" i="7"/>
  <c r="T109" i="7"/>
  <c r="AB79" i="7"/>
  <c r="Y34" i="7"/>
  <c r="AM97" i="7"/>
  <c r="S34" i="7"/>
  <c r="AC46" i="7"/>
  <c r="AC12" i="7"/>
  <c r="AH103" i="7"/>
  <c r="X106" i="7"/>
  <c r="AC36" i="7"/>
  <c r="Q63" i="7"/>
  <c r="AH91" i="7"/>
  <c r="AE62" i="7"/>
  <c r="T88" i="7"/>
  <c r="AJ105" i="7"/>
  <c r="P82" i="7"/>
  <c r="W44" i="7"/>
  <c r="V14" i="7"/>
  <c r="V22" i="7"/>
  <c r="AR71" i="7"/>
  <c r="AH88" i="7"/>
  <c r="Y68" i="7"/>
  <c r="AM21" i="7"/>
  <c r="X38" i="7"/>
  <c r="G25" i="7"/>
  <c r="AK68" i="7"/>
  <c r="AE35" i="7"/>
  <c r="AQ52" i="7"/>
  <c r="AG107" i="7"/>
  <c r="AA24" i="7"/>
  <c r="G89" i="7"/>
  <c r="AP99" i="7"/>
  <c r="AK34" i="7"/>
  <c r="AE25" i="7"/>
  <c r="AO60" i="7"/>
  <c r="W33" i="7"/>
  <c r="AE39" i="7"/>
  <c r="AK55" i="7"/>
  <c r="AA42" i="7"/>
  <c r="G77" i="7"/>
  <c r="D104" i="7"/>
  <c r="P94" i="7"/>
  <c r="AG52" i="7"/>
  <c r="P25" i="7"/>
  <c r="T31" i="7"/>
  <c r="AJ24" i="7"/>
  <c r="V23" i="7"/>
  <c r="T21" i="7"/>
  <c r="AA50" i="7"/>
  <c r="G18" i="7"/>
  <c r="AD39" i="7"/>
  <c r="V92" i="7"/>
  <c r="P30" i="7"/>
  <c r="AL44" i="7"/>
  <c r="AH89" i="7"/>
  <c r="T36" i="7"/>
  <c r="AE94" i="7"/>
  <c r="AG103" i="7"/>
  <c r="AN59" i="7"/>
  <c r="AL41" i="7"/>
  <c r="AJ75" i="7"/>
  <c r="N52" i="7"/>
  <c r="S77" i="7"/>
  <c r="AJ59" i="7"/>
  <c r="W71" i="7"/>
  <c r="AL98" i="7"/>
  <c r="AO62" i="7"/>
  <c r="D112" i="7"/>
  <c r="AQ47" i="7"/>
  <c r="AK61" i="7"/>
  <c r="W27" i="7"/>
  <c r="P22" i="7"/>
  <c r="N44" i="7"/>
  <c r="AJ84" i="7"/>
  <c r="AC40" i="7"/>
  <c r="W23" i="7"/>
  <c r="AN18" i="7"/>
  <c r="AM68" i="7"/>
  <c r="AH22" i="7"/>
  <c r="AI11" i="7"/>
  <c r="U84" i="7"/>
  <c r="G42" i="7"/>
  <c r="AC22" i="7"/>
  <c r="AN78" i="7"/>
  <c r="AI68" i="7"/>
  <c r="U99" i="7"/>
  <c r="W84" i="7"/>
  <c r="G109" i="7"/>
  <c r="AM14" i="7"/>
  <c r="Z98" i="7"/>
  <c r="AD33" i="7"/>
  <c r="AR26" i="7"/>
  <c r="AE108" i="7"/>
  <c r="N108" i="7"/>
  <c r="P29" i="7"/>
  <c r="W82" i="7"/>
  <c r="D15" i="7"/>
  <c r="AJ90" i="7"/>
  <c r="AI41" i="7"/>
  <c r="AR38" i="7"/>
  <c r="AK85" i="7"/>
  <c r="AB92" i="7"/>
  <c r="S101" i="7"/>
  <c r="P84" i="7"/>
  <c r="Q65" i="7"/>
  <c r="W11" i="7"/>
  <c r="T47" i="7"/>
  <c r="AC64" i="7"/>
  <c r="AE45" i="7"/>
  <c r="AK59" i="7"/>
  <c r="W77" i="7"/>
  <c r="AQ79" i="7"/>
  <c r="AO112" i="7"/>
  <c r="AG20" i="7"/>
  <c r="P101" i="7"/>
  <c r="AO76" i="7"/>
  <c r="AL38" i="7"/>
  <c r="AB14" i="7"/>
  <c r="AB42" i="7"/>
  <c r="T110" i="7"/>
  <c r="AJ55" i="7"/>
  <c r="D12" i="7"/>
  <c r="X28" i="7"/>
  <c r="AM27" i="7"/>
  <c r="AO36" i="7"/>
  <c r="Q89" i="7"/>
  <c r="AB94" i="7"/>
  <c r="AK107" i="7"/>
  <c r="AM13" i="7"/>
  <c r="AL72" i="7"/>
  <c r="AA96" i="7"/>
  <c r="AN41" i="7"/>
  <c r="X95" i="7"/>
  <c r="G52" i="7"/>
  <c r="AD63" i="7"/>
  <c r="AQ60" i="7"/>
  <c r="G55" i="7"/>
  <c r="AA14" i="7"/>
  <c r="G74" i="7"/>
  <c r="AR15" i="7"/>
  <c r="AM104" i="7"/>
  <c r="AK92" i="7"/>
  <c r="Y15" i="7"/>
  <c r="AE34" i="7"/>
  <c r="AG44" i="7"/>
  <c r="U19" i="7"/>
  <c r="AQ43" i="7"/>
  <c r="AL22" i="7"/>
  <c r="AQ37" i="7"/>
  <c r="AG15" i="7"/>
  <c r="AO70" i="7"/>
  <c r="AM92" i="7"/>
  <c r="V73" i="7"/>
  <c r="AK106" i="7"/>
  <c r="AO77" i="7"/>
  <c r="AM72" i="7"/>
  <c r="AR86" i="7"/>
  <c r="W22" i="7"/>
  <c r="AC86" i="7"/>
  <c r="Z84" i="7"/>
  <c r="U105" i="7"/>
  <c r="AG50" i="7"/>
  <c r="U89" i="7"/>
  <c r="AN70" i="7"/>
  <c r="AC100" i="7"/>
  <c r="Q88" i="7"/>
  <c r="AB89" i="7"/>
  <c r="D28" i="7"/>
  <c r="AH71" i="7"/>
  <c r="AR109" i="7"/>
  <c r="P83" i="7"/>
  <c r="AQ109" i="7"/>
  <c r="Z42" i="7"/>
  <c r="G47" i="7"/>
  <c r="X77" i="7"/>
  <c r="AR80" i="7"/>
  <c r="AI54" i="7"/>
  <c r="AB88" i="7"/>
  <c r="AG45" i="7"/>
  <c r="AA112" i="7"/>
  <c r="Z25" i="7"/>
  <c r="AE87" i="7"/>
  <c r="U23" i="7"/>
  <c r="N99" i="7"/>
  <c r="Q50" i="7"/>
  <c r="V110" i="7"/>
  <c r="AB64" i="7"/>
  <c r="Z80" i="7"/>
  <c r="AK102" i="7"/>
  <c r="V86" i="7"/>
  <c r="V36" i="7"/>
  <c r="T78" i="7"/>
  <c r="AC35" i="7"/>
  <c r="Y80" i="7"/>
  <c r="V29" i="7"/>
  <c r="AG81" i="7"/>
  <c r="N27" i="7"/>
  <c r="Q48" i="7"/>
  <c r="AR74" i="7"/>
  <c r="AD61" i="7"/>
  <c r="S64" i="7"/>
  <c r="AJ48" i="7"/>
  <c r="AK88" i="7"/>
  <c r="G63" i="7"/>
  <c r="Y36" i="7"/>
  <c r="Q30" i="7"/>
  <c r="X23" i="7"/>
  <c r="AQ82" i="7"/>
  <c r="AH109" i="7"/>
  <c r="G35" i="7"/>
  <c r="AE112" i="7"/>
  <c r="Y67" i="7"/>
  <c r="AR18" i="7"/>
  <c r="AO93" i="7"/>
  <c r="AK43" i="7"/>
  <c r="G56" i="7"/>
  <c r="Y108" i="7"/>
  <c r="T58" i="7"/>
  <c r="AI46" i="7"/>
  <c r="P40" i="7"/>
  <c r="W26" i="7"/>
  <c r="AG62" i="7"/>
  <c r="AN104" i="7"/>
  <c r="U62" i="7"/>
  <c r="AM47" i="7"/>
  <c r="AA40" i="7"/>
  <c r="S80" i="7"/>
  <c r="U72" i="7"/>
  <c r="Z100" i="7"/>
  <c r="AG86" i="7"/>
  <c r="Q41" i="7"/>
  <c r="T76" i="7"/>
  <c r="T26" i="7"/>
  <c r="AA83" i="7"/>
  <c r="X15" i="7"/>
  <c r="AD64" i="7"/>
  <c r="D20" i="7"/>
  <c r="AN37" i="7"/>
  <c r="S60" i="7"/>
  <c r="D35" i="7"/>
  <c r="N74" i="7"/>
  <c r="AP86" i="7"/>
  <c r="AM84" i="7"/>
  <c r="AG97" i="7"/>
  <c r="S66" i="7"/>
  <c r="W106" i="7"/>
  <c r="AB61" i="7"/>
  <c r="Y66" i="7"/>
  <c r="AJ40" i="7"/>
  <c r="G112" i="7"/>
  <c r="AG43" i="7"/>
  <c r="AO20" i="7"/>
  <c r="AJ63" i="7"/>
  <c r="AE73" i="7"/>
  <c r="AL33" i="7"/>
  <c r="Y20" i="7"/>
  <c r="S18" i="7"/>
  <c r="AL17" i="7"/>
  <c r="AH23" i="7"/>
  <c r="AE74" i="7"/>
  <c r="V83" i="7"/>
  <c r="X90" i="7"/>
  <c r="AC88" i="7"/>
  <c r="AL79" i="7"/>
  <c r="AG91" i="7"/>
  <c r="AE84" i="7"/>
  <c r="AE47" i="7"/>
  <c r="AK20" i="7"/>
  <c r="AK96" i="7"/>
  <c r="G94" i="7"/>
  <c r="AG83" i="7"/>
  <c r="AM64" i="7"/>
  <c r="AK89" i="7"/>
  <c r="AO53" i="7"/>
  <c r="AC94" i="7"/>
  <c r="V89" i="7"/>
  <c r="X36" i="7"/>
  <c r="AC71" i="7"/>
  <c r="AG40" i="7"/>
  <c r="AI105" i="7"/>
  <c r="AI49" i="7"/>
  <c r="AR107" i="7"/>
  <c r="X20" i="7"/>
  <c r="Q77" i="7"/>
  <c r="W108" i="7"/>
  <c r="Y86" i="7"/>
  <c r="AB90" i="7"/>
  <c r="Q11" i="7"/>
  <c r="AQ35" i="7"/>
  <c r="U17" i="7"/>
  <c r="W47" i="7"/>
  <c r="T33" i="7"/>
  <c r="Q86" i="7"/>
  <c r="AJ70" i="7"/>
  <c r="AG66" i="7"/>
  <c r="U38" i="7"/>
  <c r="AE52" i="7"/>
  <c r="V18" i="7"/>
  <c r="AK57" i="7"/>
  <c r="AH99" i="7"/>
  <c r="P112" i="7"/>
  <c r="AC48" i="7"/>
  <c r="AE42" i="7"/>
  <c r="V65" i="7"/>
  <c r="Q16" i="7"/>
  <c r="W14" i="7"/>
  <c r="AG71" i="7"/>
  <c r="Q55" i="7"/>
  <c r="Z54" i="7"/>
  <c r="G39" i="7"/>
  <c r="W31" i="7"/>
  <c r="S100" i="7"/>
  <c r="AL12" i="7"/>
  <c r="AA22" i="7"/>
  <c r="W96" i="7"/>
  <c r="N85" i="7"/>
  <c r="T99" i="7"/>
  <c r="AL108" i="7"/>
  <c r="AQ93" i="7"/>
  <c r="AA66" i="7"/>
  <c r="AO25" i="7"/>
  <c r="D55" i="7"/>
  <c r="T29" i="7"/>
  <c r="AA76" i="7"/>
  <c r="AI47" i="7"/>
  <c r="V59" i="7"/>
  <c r="T23" i="7"/>
  <c r="AN84" i="7"/>
  <c r="AP67" i="7"/>
  <c r="Y40" i="7"/>
  <c r="AD29" i="7"/>
  <c r="D62" i="7"/>
  <c r="S112" i="7"/>
  <c r="Z37" i="7"/>
  <c r="X94" i="7"/>
  <c r="AQ72" i="7"/>
  <c r="U13" i="7"/>
  <c r="P55" i="7"/>
  <c r="AB45" i="7"/>
  <c r="Y95" i="7"/>
  <c r="Z26" i="7"/>
  <c r="AC67" i="7"/>
  <c r="S105" i="7"/>
  <c r="AC15" i="7"/>
  <c r="S49" i="7"/>
  <c r="AB59" i="7"/>
  <c r="W17" i="7"/>
  <c r="N73" i="7"/>
  <c r="P78" i="7"/>
  <c r="AQ40" i="7"/>
  <c r="AD38" i="7"/>
  <c r="U98" i="7"/>
  <c r="Z82" i="7"/>
  <c r="G71" i="7"/>
  <c r="AE12" i="7"/>
  <c r="AN58" i="7"/>
  <c r="S55" i="7"/>
  <c r="AK53" i="7"/>
  <c r="AC42" i="7"/>
  <c r="Q57" i="7"/>
  <c r="T38" i="7"/>
  <c r="V66" i="7"/>
  <c r="AP48" i="7"/>
  <c r="Y22" i="7"/>
  <c r="AI64" i="7"/>
  <c r="T27" i="7"/>
  <c r="AJ31" i="7"/>
  <c r="AA34" i="7"/>
  <c r="T69" i="7"/>
  <c r="V37" i="7"/>
  <c r="AN100" i="7"/>
  <c r="AP35" i="7"/>
  <c r="S52" i="7"/>
  <c r="T56" i="7"/>
  <c r="AE106" i="7"/>
  <c r="AL66" i="7"/>
  <c r="AL83" i="7"/>
  <c r="AN83" i="7"/>
  <c r="X107" i="7"/>
  <c r="AL68" i="7"/>
  <c r="AI88" i="7"/>
  <c r="Y26" i="7"/>
  <c r="AE16" i="7"/>
  <c r="AK93" i="7"/>
  <c r="V19" i="7"/>
  <c r="Y63" i="7"/>
  <c r="AQ111" i="7"/>
  <c r="AI35" i="7"/>
  <c r="AR104" i="7"/>
  <c r="AD96" i="7"/>
  <c r="AH100" i="7"/>
  <c r="AE61" i="7"/>
  <c r="AE100" i="7"/>
  <c r="AO110" i="7"/>
  <c r="AL35" i="7"/>
  <c r="U15" i="7"/>
  <c r="S41" i="7"/>
  <c r="G45" i="7"/>
  <c r="AB41" i="7"/>
  <c r="AO34" i="7"/>
  <c r="AN27" i="7"/>
  <c r="G34" i="7"/>
  <c r="X39" i="7"/>
  <c r="AD69" i="7"/>
  <c r="U41" i="7"/>
  <c r="AN67" i="7"/>
  <c r="AH26" i="7"/>
  <c r="S33" i="7"/>
  <c r="AA87" i="7"/>
  <c r="AH86" i="7"/>
  <c r="W59" i="7"/>
  <c r="AH80" i="7"/>
  <c r="AG54" i="7"/>
  <c r="Y19" i="7"/>
  <c r="AO80" i="7"/>
  <c r="AB37" i="7"/>
  <c r="AM108" i="7"/>
  <c r="AD34" i="7"/>
  <c r="D63" i="7"/>
  <c r="AB87" i="7"/>
  <c r="Y84" i="7"/>
  <c r="AL97" i="7"/>
  <c r="X86" i="7"/>
  <c r="AN47" i="7"/>
  <c r="AM30" i="7"/>
  <c r="AD44" i="7"/>
  <c r="AL24" i="7"/>
  <c r="N48" i="7"/>
  <c r="AM37" i="7"/>
  <c r="AA63" i="7"/>
  <c r="AG35" i="7"/>
  <c r="AB50" i="7"/>
  <c r="AP12" i="7"/>
  <c r="AD104" i="7"/>
  <c r="S86" i="7"/>
  <c r="AN77" i="7"/>
  <c r="G43" i="7"/>
  <c r="S59" i="7"/>
  <c r="AI108" i="7"/>
  <c r="G108" i="7"/>
  <c r="D86" i="7"/>
  <c r="S91" i="7"/>
  <c r="P99" i="7"/>
  <c r="Z86" i="7"/>
  <c r="AI99" i="7"/>
  <c r="AG39" i="7"/>
  <c r="V34" i="7"/>
  <c r="D53" i="7"/>
  <c r="X17" i="7"/>
  <c r="T48" i="7"/>
  <c r="AN22" i="7"/>
  <c r="N62" i="7"/>
  <c r="AL55" i="7"/>
  <c r="AO91" i="7"/>
  <c r="AL40" i="7"/>
  <c r="AP60" i="7"/>
  <c r="AH82" i="7"/>
  <c r="AH63" i="7"/>
  <c r="AB52" i="7"/>
  <c r="AA107" i="7"/>
  <c r="W34" i="7"/>
  <c r="AO88" i="7"/>
  <c r="AI82" i="7"/>
  <c r="AD95" i="7"/>
  <c r="AM45" i="7"/>
  <c r="X99" i="7"/>
  <c r="Z79" i="7"/>
  <c r="Z59" i="7"/>
  <c r="Y76" i="7"/>
  <c r="AO94" i="7"/>
  <c r="T60" i="7"/>
  <c r="Q76" i="7"/>
  <c r="AM15" i="7"/>
  <c r="AR22" i="7"/>
  <c r="AO84" i="7"/>
  <c r="G48" i="7"/>
  <c r="U86" i="7"/>
  <c r="AN64" i="7"/>
  <c r="AJ58" i="7"/>
  <c r="AE76" i="7"/>
  <c r="AM100" i="7"/>
  <c r="AO111" i="7"/>
  <c r="Q95" i="7"/>
  <c r="N30" i="7"/>
  <c r="AH102" i="7"/>
  <c r="AK25" i="7"/>
  <c r="P89" i="7"/>
  <c r="AE23" i="7"/>
  <c r="AK105" i="7"/>
  <c r="AP39" i="7"/>
  <c r="AN79" i="7"/>
  <c r="AG109" i="7"/>
  <c r="D32" i="7"/>
  <c r="AD16" i="7"/>
  <c r="W111" i="7"/>
  <c r="AH85" i="7"/>
  <c r="AL111" i="7"/>
  <c r="Z29" i="7"/>
  <c r="W86" i="7"/>
  <c r="V67" i="7"/>
  <c r="AK21" i="7"/>
  <c r="S69" i="7"/>
  <c r="AO56" i="7"/>
  <c r="AB18" i="7"/>
  <c r="AJ62" i="7"/>
  <c r="AO45" i="7"/>
  <c r="G57" i="7"/>
  <c r="AE57" i="7"/>
  <c r="N109" i="7"/>
  <c r="AR112" i="7"/>
  <c r="AE77" i="7"/>
  <c r="AG68" i="7"/>
  <c r="Z60" i="7"/>
  <c r="AQ88" i="7"/>
  <c r="Z101" i="7"/>
  <c r="AJ91" i="7"/>
  <c r="V111" i="7"/>
  <c r="S79" i="7"/>
  <c r="D33" i="7"/>
  <c r="AA110" i="7"/>
  <c r="P104" i="7"/>
  <c r="AH11" i="7"/>
  <c r="AM55" i="7"/>
  <c r="AD46" i="7"/>
  <c r="N88" i="7"/>
  <c r="AP28" i="7"/>
  <c r="P80" i="7"/>
  <c r="AR103" i="7"/>
  <c r="AJ86" i="7"/>
  <c r="N26" i="7"/>
  <c r="AE104" i="7"/>
  <c r="D22" i="7"/>
  <c r="AI24" i="7"/>
  <c r="S26" i="7"/>
  <c r="AQ77" i="7"/>
  <c r="AG73" i="7"/>
  <c r="AE43" i="7"/>
  <c r="S68" i="7"/>
  <c r="AO22" i="7"/>
  <c r="V60" i="7"/>
  <c r="U37" i="7"/>
  <c r="Y14" i="7"/>
  <c r="P106" i="7"/>
  <c r="AJ81" i="7"/>
  <c r="T63" i="7"/>
  <c r="AJ53" i="7"/>
  <c r="U18" i="7"/>
  <c r="AI89" i="7"/>
  <c r="AK111" i="7"/>
  <c r="AK94" i="7"/>
  <c r="AL18" i="7"/>
  <c r="T105" i="7"/>
  <c r="AM36" i="7"/>
  <c r="S14" i="7"/>
  <c r="W48" i="7"/>
  <c r="AB30" i="7"/>
  <c r="AG104" i="7"/>
  <c r="AD101" i="7"/>
  <c r="AQ75" i="7"/>
  <c r="AG96" i="7"/>
  <c r="AM90" i="7"/>
  <c r="P75" i="7"/>
  <c r="AQ29" i="7"/>
  <c r="AN69" i="7"/>
  <c r="T54" i="7"/>
  <c r="W25" i="7"/>
  <c r="AP80" i="7"/>
  <c r="AI109" i="7"/>
  <c r="AR44" i="7"/>
  <c r="Q99" i="7"/>
  <c r="D101" i="7"/>
  <c r="AA37" i="7"/>
  <c r="AK26" i="7"/>
  <c r="N70" i="7"/>
  <c r="AI74" i="7"/>
  <c r="U54" i="7"/>
  <c r="N65" i="7"/>
  <c r="AA15" i="7"/>
  <c r="AG108" i="7"/>
  <c r="AC69" i="7"/>
  <c r="AB70" i="7"/>
  <c r="AM80" i="7"/>
  <c r="AH53" i="7"/>
  <c r="T24" i="7"/>
  <c r="AI42" i="7"/>
  <c r="AO59" i="7"/>
  <c r="AA99" i="7"/>
  <c r="AL96" i="7"/>
  <c r="AR37" i="7"/>
  <c r="X55" i="7"/>
  <c r="Y54" i="7"/>
  <c r="S22" i="7"/>
  <c r="D58" i="7"/>
  <c r="W75" i="7"/>
  <c r="AO52" i="7"/>
  <c r="S111" i="7"/>
  <c r="AJ80" i="7"/>
  <c r="AJ18" i="7"/>
  <c r="Y99" i="7"/>
  <c r="AB105" i="7"/>
  <c r="V74" i="7"/>
  <c r="G93" i="7"/>
  <c r="AG27" i="7"/>
  <c r="AJ20" i="7"/>
  <c r="G68" i="7"/>
  <c r="AH28" i="7"/>
  <c r="S54" i="7"/>
  <c r="U52" i="7"/>
  <c r="AA48" i="7"/>
  <c r="Q91" i="7"/>
  <c r="AI96" i="7"/>
  <c r="AH76" i="7"/>
  <c r="AN61" i="7"/>
  <c r="G21" i="7"/>
  <c r="AH75" i="7"/>
  <c r="AJ102" i="7"/>
  <c r="AP89" i="7"/>
  <c r="P47" i="7"/>
  <c r="V13" i="7"/>
  <c r="AM111" i="7"/>
  <c r="AR67" i="7"/>
  <c r="AG72" i="7"/>
  <c r="AO40" i="7"/>
  <c r="AR58" i="7"/>
  <c r="AO90" i="7"/>
  <c r="AD90" i="7"/>
  <c r="V44" i="7"/>
  <c r="AL61" i="7"/>
  <c r="W88" i="7"/>
  <c r="Q107" i="7"/>
  <c r="AM18" i="7"/>
  <c r="AB82" i="7"/>
  <c r="AC24" i="7"/>
  <c r="Z103" i="7"/>
  <c r="Q13" i="7"/>
  <c r="T97" i="7"/>
  <c r="AE30" i="7"/>
  <c r="AO71" i="7"/>
  <c r="AC57" i="7"/>
  <c r="V81" i="7"/>
  <c r="AD107" i="7"/>
  <c r="AR88" i="7"/>
  <c r="AD109" i="7"/>
  <c r="P39" i="7"/>
  <c r="G17" i="7"/>
  <c r="AO107" i="7"/>
  <c r="X82" i="7"/>
  <c r="Y60" i="7"/>
  <c r="D59" i="7"/>
  <c r="Z62" i="7"/>
  <c r="AR83" i="7"/>
  <c r="AK62" i="7"/>
  <c r="X100" i="7"/>
  <c r="U109" i="7"/>
  <c r="AC61" i="7"/>
  <c r="AC21" i="7"/>
  <c r="G22" i="7"/>
  <c r="U108" i="7"/>
  <c r="X111" i="7"/>
  <c r="AO100" i="7"/>
  <c r="Z30" i="7"/>
  <c r="W57" i="7"/>
  <c r="Q68" i="7"/>
  <c r="S82" i="7"/>
  <c r="AP27" i="7"/>
  <c r="W78" i="7"/>
  <c r="Q111" i="7"/>
  <c r="S109" i="7"/>
  <c r="V26" i="7"/>
  <c r="AI112" i="7"/>
  <c r="AI81" i="7"/>
  <c r="AM94" i="7"/>
  <c r="AR90" i="7"/>
  <c r="AB36" i="7"/>
  <c r="AE93" i="7"/>
  <c r="AP21" i="7"/>
  <c r="AG80" i="7"/>
  <c r="U49" i="7"/>
  <c r="AN21" i="7"/>
  <c r="T71" i="7"/>
  <c r="AB33" i="7"/>
  <c r="AG85" i="7"/>
  <c r="AP74" i="7"/>
  <c r="AN53" i="7"/>
  <c r="Z22" i="7"/>
  <c r="V48" i="7"/>
  <c r="AA44" i="7"/>
  <c r="G59" i="7"/>
  <c r="N84" i="7"/>
  <c r="AC103" i="7"/>
  <c r="V96" i="7"/>
  <c r="AD40" i="7"/>
  <c r="AD98" i="7"/>
  <c r="AK29" i="7"/>
  <c r="X33" i="7"/>
  <c r="AN102" i="7"/>
  <c r="AI92" i="7"/>
  <c r="AM82" i="7"/>
  <c r="AE32" i="7"/>
  <c r="Y72" i="7"/>
  <c r="P21" i="7"/>
  <c r="AL58" i="7"/>
  <c r="AB95" i="7"/>
  <c r="AJ19" i="7"/>
  <c r="D111" i="7"/>
  <c r="AA68" i="7"/>
  <c r="P11" i="7"/>
  <c r="AD92" i="7"/>
  <c r="W64" i="7"/>
  <c r="AR29" i="7"/>
  <c r="AN109" i="7"/>
  <c r="AK42" i="7"/>
  <c r="Z16" i="7"/>
  <c r="U80" i="7"/>
  <c r="AD32" i="7"/>
  <c r="AA62" i="7"/>
  <c r="Q29" i="7"/>
  <c r="AG22" i="7"/>
  <c r="AE66" i="7"/>
  <c r="AI50" i="7"/>
  <c r="W56" i="7"/>
  <c r="Q73" i="7"/>
  <c r="AJ52" i="7"/>
  <c r="P86" i="7"/>
  <c r="AK22" i="7"/>
  <c r="AC93" i="7"/>
  <c r="N14" i="7"/>
  <c r="AI70" i="7"/>
  <c r="AC33" i="7"/>
  <c r="AG106" i="7"/>
  <c r="AL75" i="7"/>
  <c r="P98" i="7"/>
  <c r="V42" i="7"/>
  <c r="Z12" i="7"/>
  <c r="W103" i="7"/>
  <c r="S45" i="7"/>
  <c r="AP30" i="7"/>
  <c r="AK56" i="7"/>
  <c r="V76" i="7"/>
  <c r="T20" i="7"/>
  <c r="AP78" i="7"/>
  <c r="Z44" i="7"/>
  <c r="AB31" i="7"/>
  <c r="AJ101" i="7"/>
  <c r="AH87" i="7"/>
  <c r="AB44" i="7"/>
  <c r="AB83" i="7"/>
  <c r="W85" i="7"/>
  <c r="N13" i="7"/>
  <c r="AQ91" i="7"/>
  <c r="W21" i="7"/>
  <c r="X43" i="7"/>
  <c r="AA61" i="7"/>
  <c r="AR93" i="7"/>
  <c r="AN85" i="7"/>
  <c r="AR50" i="7"/>
  <c r="AN94" i="7"/>
  <c r="AE41" i="7"/>
  <c r="AR102" i="7"/>
  <c r="AC49" i="7"/>
  <c r="AI22" i="7"/>
  <c r="AP26" i="7"/>
  <c r="S36" i="7"/>
  <c r="Q42" i="7"/>
  <c r="S62" i="7"/>
  <c r="T30" i="7"/>
  <c r="AG46" i="7"/>
  <c r="T41" i="7"/>
  <c r="N112" i="7"/>
  <c r="AB109" i="7"/>
  <c r="Y16" i="7"/>
  <c r="V49" i="7"/>
  <c r="P109" i="7"/>
  <c r="AD77" i="7"/>
  <c r="Y52" i="7"/>
  <c r="V90" i="7"/>
  <c r="AE26" i="7"/>
  <c r="W100" i="7"/>
  <c r="AA80" i="7"/>
  <c r="X109" i="7"/>
  <c r="AM39" i="7"/>
  <c r="V100" i="7"/>
  <c r="Q24" i="7"/>
  <c r="X62" i="7"/>
  <c r="AG60" i="7"/>
  <c r="Y24" i="7"/>
  <c r="AO99" i="7"/>
  <c r="S16" i="7"/>
  <c r="U58" i="7"/>
  <c r="N67" i="7"/>
  <c r="AH12" i="7"/>
  <c r="U32" i="7"/>
  <c r="AO75" i="7"/>
  <c r="AE107" i="7"/>
  <c r="AC52" i="7"/>
  <c r="Y56" i="7"/>
  <c r="Y45" i="7"/>
  <c r="AC56" i="7"/>
  <c r="T79" i="7"/>
  <c r="D79" i="7"/>
  <c r="AJ107" i="7"/>
  <c r="AA109" i="7"/>
  <c r="AM12" i="7"/>
  <c r="V72" i="7"/>
  <c r="V109" i="7"/>
  <c r="AA88" i="7"/>
  <c r="D81" i="7"/>
  <c r="T67" i="7"/>
  <c r="AK16" i="7"/>
  <c r="AI80" i="7"/>
  <c r="AD66" i="7"/>
  <c r="AR81" i="7"/>
  <c r="G12" i="7"/>
  <c r="AB63" i="7"/>
  <c r="AP52" i="7"/>
  <c r="AJ85" i="7"/>
  <c r="D71" i="7"/>
  <c r="AD91" i="7"/>
  <c r="AR12" i="7"/>
  <c r="P92" i="7"/>
  <c r="AG84" i="7"/>
  <c r="AO66" i="7"/>
  <c r="V85" i="7"/>
  <c r="AO103" i="7"/>
  <c r="Y32" i="7"/>
  <c r="AH92" i="7"/>
  <c r="U74" i="7"/>
  <c r="AR54" i="7"/>
  <c r="AE103" i="7"/>
  <c r="Q47" i="7"/>
  <c r="AE79" i="7"/>
  <c r="D95" i="7"/>
  <c r="AQ99" i="7"/>
  <c r="AP62" i="7"/>
  <c r="AJ106" i="7"/>
  <c r="AP49" i="7"/>
  <c r="AJ49" i="7"/>
  <c r="D50" i="7"/>
  <c r="D24" i="7"/>
  <c r="Y102" i="7"/>
  <c r="AK44" i="7"/>
  <c r="V94" i="7"/>
  <c r="AQ100" i="7"/>
  <c r="AD67" i="7"/>
  <c r="AJ71" i="7"/>
  <c r="Y12" i="7"/>
  <c r="AO102" i="7"/>
  <c r="G111" i="7"/>
  <c r="D88" i="7"/>
  <c r="AK24" i="7"/>
  <c r="AL51" i="7"/>
  <c r="Y111" i="7"/>
  <c r="AI72" i="7"/>
  <c r="V82" i="7"/>
  <c r="AC83" i="7"/>
  <c r="AD86" i="7"/>
  <c r="T35" i="7"/>
  <c r="AI37" i="7"/>
  <c r="AA79" i="7"/>
  <c r="AP13" i="7"/>
  <c r="D93" i="7"/>
  <c r="AQ58" i="7"/>
  <c r="AB19" i="7"/>
  <c r="P66" i="7"/>
  <c r="AL15" i="7"/>
  <c r="W109" i="7"/>
  <c r="AA65" i="7"/>
  <c r="AP79" i="7"/>
  <c r="AQ61" i="7"/>
  <c r="D83" i="7"/>
  <c r="AR52" i="7"/>
  <c r="AA98" i="7"/>
  <c r="AN110" i="7"/>
  <c r="AM59" i="7"/>
  <c r="AE71" i="7"/>
  <c r="D89" i="7"/>
  <c r="X61" i="7"/>
  <c r="D76" i="7"/>
  <c r="X79" i="7"/>
  <c r="AN30" i="7"/>
  <c r="AI23" i="7"/>
  <c r="T83" i="7"/>
  <c r="AN96" i="7"/>
  <c r="AC39" i="7"/>
  <c r="AJ25" i="7"/>
  <c r="AI44" i="7"/>
  <c r="AQ69" i="7"/>
  <c r="AB29" i="7"/>
  <c r="AM103" i="7"/>
  <c r="AI55" i="7"/>
  <c r="Z109" i="7"/>
  <c r="AR75" i="7"/>
  <c r="N103" i="7"/>
  <c r="T92" i="7"/>
  <c r="AR78" i="7"/>
  <c r="AG98" i="7"/>
  <c r="Z99" i="7"/>
  <c r="T43" i="7"/>
  <c r="Y89" i="7"/>
  <c r="P43" i="7"/>
  <c r="AK49" i="7"/>
  <c r="G92" i="7"/>
  <c r="AI97" i="7"/>
  <c r="G33" i="7"/>
  <c r="AP85" i="7"/>
  <c r="V101" i="7"/>
  <c r="AQ104" i="7"/>
  <c r="AM93" i="7"/>
  <c r="Q81" i="7"/>
  <c r="AM89" i="7"/>
  <c r="D25" i="7"/>
  <c r="D45" i="7"/>
  <c r="AG28" i="7"/>
  <c r="P108" i="7"/>
  <c r="N49" i="7"/>
  <c r="T25" i="7"/>
  <c r="G64" i="7"/>
  <c r="AA29" i="7"/>
  <c r="AQ48" i="7"/>
  <c r="U48" i="7"/>
  <c r="AJ57" i="7"/>
  <c r="AC111" i="7"/>
  <c r="AI95" i="7"/>
  <c r="AP103" i="7"/>
  <c r="V21" i="7"/>
  <c r="AQ84" i="7"/>
  <c r="AP65" i="7"/>
  <c r="AI107" i="7"/>
  <c r="X101" i="7"/>
  <c r="AD106" i="7"/>
  <c r="AN81" i="7"/>
  <c r="T106" i="7"/>
  <c r="AA91" i="7"/>
  <c r="G84" i="7"/>
  <c r="P74" i="7"/>
  <c r="AQ74" i="7"/>
  <c r="Y21" i="7"/>
  <c r="AL46" i="7"/>
  <c r="AD59" i="7"/>
  <c r="AB84" i="7"/>
  <c r="Q58" i="7"/>
  <c r="AJ111" i="7"/>
  <c r="AK79" i="7"/>
  <c r="D21" i="7"/>
  <c r="Y37" i="7"/>
  <c r="AG12" i="7"/>
  <c r="AB12" i="7"/>
  <c r="AB104" i="7"/>
  <c r="W80" i="7"/>
  <c r="AK66" i="7"/>
  <c r="N12" i="7"/>
  <c r="X104" i="7"/>
  <c r="U70" i="7"/>
  <c r="U44" i="7"/>
  <c r="AH111" i="7"/>
  <c r="AC73" i="7"/>
  <c r="AH108" i="7"/>
  <c r="X70" i="7"/>
  <c r="AJ33" i="7"/>
  <c r="AI79" i="7"/>
  <c r="AK83" i="7"/>
  <c r="Q37" i="7"/>
  <c r="AC87" i="7"/>
  <c r="AI67" i="7"/>
  <c r="Y18" i="7"/>
  <c r="AI84" i="7"/>
  <c r="AA92" i="7"/>
  <c r="AM85" i="7"/>
  <c r="Q62" i="7"/>
  <c r="AA78" i="7"/>
  <c r="AD72" i="7"/>
  <c r="W87" i="7"/>
  <c r="U42" i="7"/>
  <c r="AE67" i="7"/>
  <c r="AC98" i="7"/>
  <c r="AQ27" i="7"/>
  <c r="U47" i="7"/>
  <c r="Z97" i="7"/>
  <c r="AI76" i="7"/>
  <c r="Q94" i="7"/>
  <c r="T93" i="7"/>
  <c r="Z96" i="7"/>
  <c r="AD74" i="7"/>
  <c r="AA20" i="7"/>
  <c r="AC29" i="7"/>
  <c r="X91" i="7"/>
  <c r="N55" i="7"/>
  <c r="AD112" i="7"/>
  <c r="AR42" i="7"/>
  <c r="AD76" i="7"/>
  <c r="AG95" i="7"/>
  <c r="Z58" i="7"/>
  <c r="AG36" i="7"/>
  <c r="AI43" i="7"/>
  <c r="P70" i="7"/>
  <c r="AP18" i="7"/>
  <c r="AQ11" i="7"/>
  <c r="W50" i="7"/>
  <c r="N104" i="7"/>
  <c r="P95" i="7"/>
  <c r="AG55" i="7"/>
  <c r="Z75" i="7"/>
  <c r="S108" i="7"/>
  <c r="AN107" i="7"/>
  <c r="S74" i="7"/>
  <c r="W73" i="7"/>
  <c r="AO83" i="7"/>
  <c r="X14" i="7"/>
  <c r="AA47" i="7"/>
  <c r="AM32" i="7"/>
  <c r="AD84" i="7"/>
  <c r="AN63" i="7"/>
  <c r="S25" i="7"/>
  <c r="AO55" i="7"/>
  <c r="P65" i="7"/>
  <c r="T66" i="7"/>
  <c r="Y65" i="7"/>
  <c r="G96" i="7"/>
  <c r="AR91" i="7"/>
  <c r="AP105" i="7"/>
  <c r="AJ78" i="7"/>
  <c r="AC89" i="7"/>
  <c r="AK80" i="7"/>
  <c r="AC79" i="7"/>
  <c r="AC53" i="7"/>
  <c r="Q64" i="7"/>
  <c r="Y83" i="7"/>
  <c r="P58" i="7"/>
  <c r="AN11" i="7"/>
  <c r="D109" i="7"/>
  <c r="AD54" i="7"/>
  <c r="Y39" i="7"/>
  <c r="V91" i="7"/>
  <c r="W40" i="7"/>
  <c r="AG65" i="7"/>
  <c r="Y97" i="7"/>
  <c r="AJ66" i="7"/>
  <c r="AI94" i="7"/>
  <c r="AL63" i="7"/>
  <c r="AG63" i="7"/>
  <c r="AE55" i="7"/>
  <c r="S24" i="7"/>
  <c r="AP32" i="7"/>
  <c r="X81" i="7"/>
  <c r="AJ96" i="7"/>
  <c r="AO86" i="7"/>
  <c r="AD82" i="7"/>
  <c r="U94" i="7"/>
  <c r="AG11" i="7"/>
  <c r="W74" i="7"/>
  <c r="X58" i="7"/>
  <c r="Y78" i="7"/>
  <c r="AP112" i="7"/>
  <c r="AP16" i="7"/>
  <c r="T108" i="7"/>
  <c r="V12" i="7"/>
  <c r="W92" i="7"/>
  <c r="Q100" i="7"/>
  <c r="Z81" i="7"/>
  <c r="Y75" i="7"/>
  <c r="AN54" i="7"/>
  <c r="T94" i="7"/>
  <c r="AK12" i="7"/>
  <c r="AQ66" i="7"/>
  <c r="Y93" i="7"/>
  <c r="T82" i="7"/>
  <c r="AM76" i="7"/>
  <c r="AI91" i="7"/>
  <c r="AJ109" i="7"/>
  <c r="AG100" i="7"/>
  <c r="W91" i="7"/>
  <c r="AH60" i="7"/>
  <c r="AH106" i="7"/>
  <c r="AP38" i="7"/>
  <c r="AN108" i="7"/>
  <c r="AJ37" i="7"/>
  <c r="AL11" i="7"/>
  <c r="AK11" i="7"/>
  <c r="AH16" i="7"/>
  <c r="AQ106" i="7"/>
  <c r="G104" i="7"/>
  <c r="AR56" i="7"/>
  <c r="N39" i="7"/>
  <c r="AC25" i="7"/>
  <c r="X76" i="7"/>
  <c r="AN91" i="7"/>
  <c r="AP23" i="7"/>
  <c r="AP51" i="7"/>
  <c r="AK103" i="7"/>
  <c r="AC78" i="7"/>
  <c r="AD105" i="7"/>
  <c r="X74" i="7"/>
  <c r="P63" i="7"/>
  <c r="AJ112" i="7"/>
  <c r="Q20" i="7"/>
  <c r="AO51" i="7"/>
  <c r="AG47" i="7"/>
  <c r="S84" i="7"/>
  <c r="AG26" i="7"/>
  <c r="S38" i="7"/>
  <c r="Z93" i="7"/>
  <c r="AG16" i="7"/>
  <c r="S93" i="7"/>
  <c r="N82" i="7"/>
  <c r="S89" i="7"/>
  <c r="Q46" i="7"/>
  <c r="AE19" i="7"/>
  <c r="AN26" i="7"/>
  <c r="AQ25" i="7"/>
  <c r="AH78" i="7"/>
  <c r="AM56" i="7"/>
  <c r="Q19" i="7"/>
  <c r="D31" i="7"/>
  <c r="S20" i="7"/>
  <c r="AH69" i="7"/>
  <c r="AB99" i="7"/>
  <c r="AQ94" i="7"/>
  <c r="N76" i="7"/>
  <c r="AB102" i="7"/>
  <c r="W63" i="7"/>
  <c r="AH105" i="7"/>
  <c r="AI102" i="7"/>
  <c r="AR111" i="7"/>
  <c r="N90" i="7"/>
  <c r="V68" i="7"/>
  <c r="AD36" i="7"/>
  <c r="Q67" i="7"/>
  <c r="AQ45" i="7"/>
  <c r="AH94" i="7"/>
  <c r="AE40" i="7"/>
  <c r="AQ95" i="7"/>
  <c r="AA55" i="7"/>
  <c r="AG29" i="7"/>
  <c r="AM42" i="7"/>
  <c r="AM35" i="7"/>
  <c r="Q53" i="7"/>
  <c r="W30" i="7"/>
  <c r="P68" i="7"/>
  <c r="AH104" i="7"/>
  <c r="T12" i="7"/>
  <c r="AM70" i="7"/>
  <c r="AC101" i="7"/>
  <c r="AN43" i="7"/>
  <c r="AA95" i="7"/>
  <c r="AL94" i="7"/>
  <c r="AB103" i="7"/>
  <c r="AH40" i="7"/>
  <c r="W60" i="7"/>
  <c r="N23" i="7"/>
  <c r="AI103" i="7"/>
  <c r="X96" i="7"/>
  <c r="V35" i="7"/>
  <c r="S96" i="7"/>
  <c r="G107" i="7"/>
  <c r="Q26" i="7"/>
  <c r="W70" i="7"/>
  <c r="AP95" i="7"/>
  <c r="V107" i="7"/>
  <c r="AE83" i="7"/>
  <c r="V93" i="7"/>
  <c r="D19" i="7"/>
  <c r="AN25" i="7"/>
  <c r="V41" i="7"/>
  <c r="U91" i="7"/>
  <c r="AB32" i="7"/>
  <c r="V105" i="7"/>
  <c r="AP107" i="7"/>
  <c r="AQ112" i="7"/>
  <c r="AJ14" i="7"/>
  <c r="AC85" i="7"/>
  <c r="AC77" i="7"/>
  <c r="AR11" i="7"/>
  <c r="AA74" i="7"/>
  <c r="AI93" i="7"/>
  <c r="AE14" i="7"/>
  <c r="AE89" i="7"/>
  <c r="AL42" i="7"/>
  <c r="AD11" i="7"/>
  <c r="AD42" i="7"/>
  <c r="G54" i="7"/>
  <c r="AK110" i="7"/>
  <c r="Z108" i="7"/>
  <c r="N72" i="7"/>
  <c r="Y92" i="7"/>
  <c r="AP101" i="7"/>
  <c r="AJ88" i="7"/>
  <c r="AQ64" i="7"/>
  <c r="AL30" i="7"/>
  <c r="P87" i="7"/>
  <c r="T40" i="7"/>
  <c r="AP73" i="7"/>
  <c r="Q102" i="7"/>
  <c r="AP87" i="7"/>
  <c r="AM50" i="7"/>
  <c r="AG99" i="7"/>
  <c r="Q106" i="7"/>
  <c r="AD17" i="7"/>
  <c r="AJ41" i="7"/>
  <c r="AO108" i="7"/>
  <c r="S12" i="7"/>
  <c r="AN65" i="7"/>
  <c r="AC109" i="7"/>
  <c r="AO89" i="7"/>
  <c r="Y57" i="7"/>
  <c r="AL92" i="7"/>
  <c r="AA103" i="7"/>
  <c r="AL99" i="7"/>
  <c r="T28" i="7"/>
  <c r="AA32" i="7"/>
  <c r="AH62" i="7"/>
  <c r="AP92" i="7"/>
  <c r="AP81" i="7"/>
  <c r="AN46" i="7"/>
  <c r="AC11" i="7"/>
  <c r="AB97" i="7"/>
  <c r="AD97" i="7"/>
  <c r="AK67" i="7"/>
  <c r="AL60" i="7"/>
  <c r="Q83" i="7"/>
  <c r="AA108" i="7"/>
  <c r="N45" i="7"/>
  <c r="AN112" i="7"/>
  <c r="AQ65" i="7"/>
  <c r="AP104" i="7"/>
  <c r="S95" i="7"/>
  <c r="U55" i="7"/>
  <c r="AL104" i="7"/>
  <c r="AL53" i="7"/>
  <c r="S87" i="7"/>
  <c r="AH83" i="7"/>
  <c r="AH97" i="7"/>
  <c r="AB34" i="7"/>
  <c r="AD51" i="7"/>
  <c r="AL85" i="7"/>
  <c r="P61" i="7"/>
  <c r="AC23" i="7"/>
  <c r="Q103" i="7"/>
  <c r="AK15" i="7"/>
  <c r="AI58" i="7"/>
  <c r="AK23" i="7"/>
  <c r="X65" i="7"/>
  <c r="AD81" i="7"/>
  <c r="AG112" i="7"/>
  <c r="N36" i="7"/>
  <c r="Q70" i="7"/>
  <c r="T89" i="7"/>
  <c r="AJ97" i="7"/>
  <c r="AG34" i="7"/>
  <c r="P72" i="7"/>
  <c r="U45" i="7"/>
  <c r="Y101" i="7"/>
  <c r="S51" i="7"/>
  <c r="AA94" i="7"/>
  <c r="AD100" i="7"/>
  <c r="Y61" i="7"/>
  <c r="AQ90" i="7"/>
  <c r="Y87" i="7"/>
  <c r="Q75" i="7"/>
  <c r="AQ78" i="7"/>
  <c r="U92" i="7"/>
  <c r="AE96" i="7"/>
  <c r="AM11" i="7"/>
  <c r="AJ64" i="7"/>
  <c r="T11" i="7"/>
  <c r="U65" i="7"/>
  <c r="AR27" i="7"/>
  <c r="AO19" i="7"/>
  <c r="AK64" i="7"/>
  <c r="AI57" i="7"/>
  <c r="AG58" i="7"/>
  <c r="Z110" i="7"/>
  <c r="AE54" i="7"/>
  <c r="AK104" i="7"/>
  <c r="AP108" i="7"/>
  <c r="AR60" i="7"/>
  <c r="V102" i="7"/>
  <c r="AI71" i="7"/>
  <c r="AH64" i="7"/>
  <c r="U90" i="7"/>
  <c r="X30" i="7"/>
  <c r="AL19" i="7"/>
  <c r="X102" i="7"/>
  <c r="P46" i="7"/>
  <c r="AB107" i="7"/>
  <c r="AC45" i="7"/>
  <c r="Q87" i="7"/>
  <c r="AA72" i="7"/>
  <c r="AB28" i="7"/>
  <c r="Q14" i="7"/>
  <c r="AP106" i="7"/>
  <c r="Q21" i="7"/>
  <c r="AR14" i="7"/>
  <c r="AQ26" i="7"/>
  <c r="AK47" i="7"/>
  <c r="AQ98" i="7"/>
  <c r="T100" i="7"/>
  <c r="T64" i="7"/>
  <c r="X21" i="7"/>
  <c r="Q98" i="7"/>
  <c r="AM81" i="7"/>
  <c r="AD25" i="7"/>
  <c r="Z91" i="7"/>
  <c r="S94" i="7"/>
  <c r="AN95" i="7"/>
  <c r="AJ95" i="7"/>
  <c r="AE11" i="7"/>
  <c r="Y59" i="7"/>
  <c r="T111" i="7"/>
  <c r="AQ36" i="7"/>
  <c r="AI104" i="7"/>
  <c r="Z27" i="7"/>
  <c r="U112" i="7"/>
  <c r="N29" i="7"/>
  <c r="AP15" i="7"/>
  <c r="X83" i="7"/>
  <c r="AN76" i="7"/>
  <c r="P56" i="7"/>
  <c r="W32" i="7"/>
  <c r="AI31" i="7"/>
  <c r="U93" i="7"/>
  <c r="AR62" i="7"/>
  <c r="U11" i="7"/>
  <c r="AN90" i="7"/>
  <c r="Y85" i="7"/>
  <c r="V78" i="7"/>
  <c r="AP75" i="7"/>
  <c r="AC68" i="7"/>
  <c r="V108" i="7"/>
  <c r="AB81" i="7"/>
  <c r="D49" i="7"/>
  <c r="AO54" i="7"/>
  <c r="AJ94" i="7"/>
  <c r="AI111" i="7"/>
  <c r="AB93" i="7"/>
  <c r="AL87" i="7"/>
  <c r="S97" i="7"/>
  <c r="Z112" i="7"/>
  <c r="AQ31" i="7"/>
  <c r="AR106" i="7"/>
  <c r="X48" i="7"/>
  <c r="Y23" i="7"/>
  <c r="AM69" i="7"/>
  <c r="U30" i="7"/>
  <c r="AK87" i="7"/>
  <c r="AL49" i="7"/>
  <c r="Z57" i="7"/>
  <c r="N21" i="7"/>
  <c r="X29" i="7"/>
  <c r="AD89" i="7"/>
  <c r="AA71" i="7"/>
  <c r="AN73" i="7"/>
  <c r="N11" i="7"/>
  <c r="AC107" i="7"/>
  <c r="AC37" i="7"/>
  <c r="Y94" i="7"/>
  <c r="AR72" i="7"/>
  <c r="S61" i="7"/>
  <c r="AN106" i="7"/>
  <c r="AE98" i="7"/>
  <c r="AQ76" i="7"/>
  <c r="AA28" i="7"/>
  <c r="AD57" i="7"/>
  <c r="AJ67" i="7"/>
  <c r="AC14" i="7"/>
  <c r="AJ100" i="7"/>
  <c r="Y43" i="7"/>
  <c r="W66" i="7"/>
  <c r="W98" i="7"/>
  <c r="AA81" i="7"/>
  <c r="AJ32" i="7"/>
  <c r="G72" i="7"/>
  <c r="S75" i="7"/>
  <c r="G101" i="7"/>
  <c r="Q44" i="7"/>
  <c r="AL73" i="7"/>
  <c r="AB98" i="7"/>
  <c r="AD108" i="7"/>
  <c r="Q17" i="7"/>
  <c r="AO42" i="7"/>
  <c r="W105" i="7"/>
  <c r="G67" i="7"/>
  <c r="X51" i="7"/>
  <c r="AD99" i="7"/>
  <c r="S71" i="7"/>
  <c r="P111" i="7"/>
  <c r="AK112" i="7"/>
  <c r="G86" i="7"/>
  <c r="AL59" i="7"/>
  <c r="S39" i="7"/>
  <c r="AH96" i="7"/>
  <c r="AP11" i="7"/>
  <c r="AP70" i="7"/>
  <c r="AN93" i="7"/>
  <c r="AJ72" i="7"/>
  <c r="AM107" i="7"/>
  <c r="V112" i="7"/>
  <c r="AM106" i="7"/>
  <c r="W72" i="7"/>
  <c r="W110" i="7"/>
  <c r="AI56" i="7"/>
  <c r="S63" i="7"/>
  <c r="W93" i="7"/>
  <c r="AC75" i="7"/>
  <c r="AK101" i="7"/>
  <c r="S76" i="7"/>
  <c r="AK72" i="7"/>
  <c r="S67" i="7"/>
  <c r="Y38" i="7"/>
  <c r="AC81" i="7"/>
  <c r="AN16" i="7"/>
  <c r="AH56" i="7"/>
  <c r="AQ44" i="7"/>
  <c r="AC74" i="7"/>
  <c r="AR98" i="7"/>
  <c r="AA67" i="7"/>
  <c r="AH70" i="7"/>
  <c r="N71" i="7"/>
  <c r="AK97" i="7"/>
  <c r="Z11" i="7"/>
  <c r="N37" i="7"/>
  <c r="AL78" i="7"/>
  <c r="Y47" i="7"/>
  <c r="AE24" i="7"/>
  <c r="AI45" i="7"/>
  <c r="D87" i="7"/>
  <c r="AP88" i="7"/>
  <c r="AI110" i="7"/>
  <c r="P51" i="7"/>
  <c r="AB38" i="7"/>
  <c r="AL20" i="7"/>
  <c r="AM33" i="7"/>
  <c r="AE63" i="7"/>
  <c r="AH57" i="7"/>
  <c r="AN80" i="7"/>
  <c r="S102" i="7"/>
  <c r="AI73" i="7"/>
  <c r="N86" i="7"/>
  <c r="V58" i="7"/>
  <c r="V15" i="7"/>
  <c r="T77" i="7"/>
  <c r="AB24" i="7"/>
  <c r="U79" i="7"/>
  <c r="Z88" i="7"/>
  <c r="U103" i="7"/>
  <c r="AD94" i="7"/>
  <c r="AD37" i="7"/>
  <c r="G91" i="7"/>
  <c r="AG18" i="7"/>
  <c r="S107" i="7"/>
  <c r="AC58" i="7"/>
  <c r="AJ79" i="7"/>
  <c r="AL64" i="7"/>
  <c r="AI28" i="7"/>
  <c r="AO98" i="7"/>
  <c r="P12" i="7"/>
  <c r="AC110" i="7"/>
  <c r="AM71" i="7"/>
  <c r="Y112" i="7"/>
  <c r="Z19" i="7"/>
  <c r="AG111" i="7"/>
  <c r="AH93" i="7"/>
  <c r="AD103" i="7"/>
  <c r="AQ105" i="7"/>
  <c r="AK41" i="7"/>
  <c r="AA89" i="7"/>
  <c r="AJ65" i="7"/>
  <c r="AO44" i="7"/>
  <c r="D84" i="7"/>
  <c r="T37" i="7"/>
  <c r="AB65" i="7"/>
  <c r="T49" i="7"/>
  <c r="T101" i="7"/>
  <c r="Q80" i="7"/>
  <c r="AA16" i="7"/>
  <c r="W99" i="7"/>
  <c r="AH39" i="7"/>
  <c r="W76" i="7"/>
  <c r="AQ97" i="7"/>
  <c r="AK48" i="7"/>
  <c r="AA106" i="7"/>
  <c r="AP90" i="7"/>
  <c r="AB108" i="7"/>
  <c r="AR100" i="7"/>
  <c r="P93" i="7"/>
  <c r="W69" i="7"/>
  <c r="AL93" i="7"/>
  <c r="AL107" i="7"/>
  <c r="AG56" i="7"/>
  <c r="AM31" i="7"/>
  <c r="AK36" i="7"/>
  <c r="Z74" i="7"/>
  <c r="AR46" i="7"/>
  <c r="AN87" i="7"/>
  <c r="T57" i="7"/>
  <c r="D41" i="7"/>
  <c r="AK100" i="7"/>
  <c r="D91" i="7"/>
  <c r="AO16" i="7"/>
  <c r="S19" i="7"/>
  <c r="AO17" i="7"/>
  <c r="S110" i="7"/>
  <c r="AQ96" i="7"/>
  <c r="P60" i="7"/>
  <c r="G82" i="7"/>
  <c r="G103" i="7"/>
  <c r="Z55" i="7"/>
  <c r="N25" i="7"/>
  <c r="D106" i="7"/>
  <c r="X73" i="7"/>
  <c r="AA105" i="7"/>
  <c r="AQ101" i="7"/>
  <c r="AO65" i="7"/>
  <c r="AD13" i="7"/>
  <c r="AM65" i="7"/>
  <c r="T59" i="7"/>
  <c r="AQ54" i="7"/>
  <c r="AL47" i="7"/>
  <c r="AP68" i="7"/>
  <c r="AG38" i="7"/>
  <c r="AE65" i="7"/>
  <c r="AG92" i="7"/>
  <c r="P69" i="7"/>
  <c r="G97" i="7"/>
  <c r="Q96" i="7"/>
  <c r="AG89" i="7"/>
  <c r="AC60" i="7"/>
  <c r="Q97" i="7"/>
  <c r="AM49" i="7"/>
  <c r="AM101" i="7"/>
  <c r="AL89" i="7"/>
  <c r="AQ89" i="7"/>
  <c r="AJ108" i="7"/>
  <c r="Q38" i="7"/>
  <c r="G16" i="7"/>
  <c r="U97" i="7"/>
  <c r="X105" i="7"/>
  <c r="AJ11" i="7"/>
  <c r="Q60" i="7"/>
  <c r="V70" i="7"/>
  <c r="AL32" i="7"/>
  <c r="G37" i="7"/>
  <c r="AQ51" i="7"/>
  <c r="AO79" i="7"/>
  <c r="X45" i="7"/>
  <c r="AM23" i="7"/>
  <c r="AL29" i="7"/>
  <c r="AQ103" i="7"/>
  <c r="AM63" i="7"/>
  <c r="AA93" i="7"/>
  <c r="AJ82" i="7"/>
  <c r="Z45" i="7"/>
  <c r="D85" i="7"/>
  <c r="AQ12" i="7"/>
  <c r="T73" i="7"/>
  <c r="AI90" i="7"/>
  <c r="X53" i="7"/>
  <c r="N81" i="7"/>
  <c r="T80" i="7"/>
  <c r="AI78" i="7"/>
  <c r="U111" i="7"/>
  <c r="AI86" i="7"/>
  <c r="AA12" i="7"/>
  <c r="G61" i="7"/>
  <c r="AB111" i="7"/>
  <c r="AH81" i="7"/>
  <c r="AN89" i="7"/>
  <c r="X59" i="7"/>
  <c r="AB71" i="7"/>
  <c r="X12" i="7"/>
  <c r="AM88" i="7"/>
  <c r="AD79" i="7"/>
  <c r="AP110" i="7"/>
  <c r="W89" i="7"/>
  <c r="AP58" i="7"/>
  <c r="AJ76" i="7"/>
  <c r="Y79" i="7"/>
  <c r="V88" i="7"/>
  <c r="W58" i="7"/>
  <c r="V104" i="7"/>
  <c r="Y91" i="7"/>
  <c r="AH41" i="7"/>
  <c r="AO15" i="7"/>
  <c r="AI33" i="7"/>
  <c r="AA13" i="7"/>
  <c r="AA100" i="7"/>
  <c r="AO23" i="7"/>
  <c r="AI62" i="7"/>
  <c r="X25" i="7"/>
  <c r="AN105" i="7"/>
  <c r="AI12" i="7"/>
  <c r="AA75" i="7"/>
  <c r="V84" i="7"/>
  <c r="W112" i="7"/>
  <c r="X88" i="7"/>
  <c r="V79" i="7"/>
  <c r="AE111" i="7"/>
  <c r="V57" i="7"/>
  <c r="AM28" i="7"/>
  <c r="AR89" i="7"/>
  <c r="T112" i="7"/>
  <c r="AH25" i="7"/>
  <c r="T103" i="7"/>
  <c r="N31" i="7"/>
  <c r="AH101" i="7"/>
  <c r="AR35" i="7"/>
  <c r="AK109" i="7"/>
  <c r="AJ46" i="7"/>
  <c r="X103" i="7"/>
  <c r="Q54" i="7"/>
  <c r="AB67" i="7"/>
  <c r="D80" i="7"/>
  <c r="AB25" i="7"/>
  <c r="AH21" i="7"/>
  <c r="AO97" i="7"/>
  <c r="AQ24" i="7"/>
  <c r="AK90" i="7"/>
  <c r="AL103" i="7"/>
  <c r="AR92" i="7"/>
  <c r="X97" i="7"/>
  <c r="AD75" i="7"/>
  <c r="AN98" i="7"/>
  <c r="AE97" i="7"/>
  <c r="W104" i="7"/>
  <c r="AI16" i="7"/>
  <c r="T102" i="7"/>
  <c r="AI69" i="7"/>
  <c r="AR85" i="7"/>
  <c r="AN52" i="7"/>
  <c r="N83" i="7"/>
  <c r="N66" i="7"/>
  <c r="AG70" i="7"/>
  <c r="U12" i="7"/>
  <c r="AI101" i="7"/>
  <c r="AL14" i="7"/>
  <c r="AJ89" i="7"/>
  <c r="AR73" i="7"/>
  <c r="AI85" i="7"/>
  <c r="T53" i="7"/>
  <c r="AN82" i="7"/>
  <c r="D65" i="7"/>
  <c r="Z111" i="7"/>
  <c r="AQ83" i="7"/>
  <c r="AL26" i="7"/>
  <c r="V99" i="7"/>
  <c r="U75" i="7"/>
  <c r="W29" i="7"/>
  <c r="W102" i="7"/>
  <c r="AM98" i="7"/>
  <c r="AL110" i="7"/>
  <c r="AR20" i="7"/>
  <c r="D100" i="7"/>
  <c r="Q90" i="7"/>
  <c r="AC90" i="7"/>
  <c r="Z102" i="7"/>
  <c r="AL91" i="7"/>
  <c r="AE85" i="7"/>
  <c r="AJ68" i="7"/>
  <c r="Z28" i="7"/>
  <c r="AQ87" i="7"/>
  <c r="Q104" i="7"/>
  <c r="AA57" i="7"/>
  <c r="AH27" i="7"/>
  <c r="AP64" i="7"/>
  <c r="AL45" i="7"/>
  <c r="AI100" i="7"/>
  <c r="AC27" i="7"/>
  <c r="AM53" i="7"/>
  <c r="AO104" i="7"/>
  <c r="X42" i="7"/>
  <c r="U24" i="7"/>
  <c r="AB60" i="7"/>
  <c r="U82" i="7"/>
  <c r="AG82" i="7"/>
  <c r="AQ21" i="7"/>
  <c r="AH55" i="7"/>
  <c r="AP20" i="7"/>
  <c r="D34" i="7"/>
  <c r="Z90" i="7"/>
  <c r="Q109" i="7"/>
  <c r="D105" i="7"/>
  <c r="AG17" i="7"/>
  <c r="AP42" i="7"/>
  <c r="AE90" i="7"/>
  <c r="AR47" i="7"/>
  <c r="AQ85" i="7"/>
  <c r="AK78" i="7"/>
  <c r="Z72" i="7"/>
  <c r="AE70" i="7"/>
  <c r="W52" i="7"/>
  <c r="AN99" i="7"/>
  <c r="D107" i="7"/>
  <c r="AG67" i="7"/>
  <c r="AO68" i="7"/>
  <c r="AB47" i="7"/>
  <c r="P13" i="7"/>
  <c r="X11" i="7"/>
  <c r="AR99" i="7"/>
  <c r="AJ77" i="7"/>
  <c r="Y110" i="7"/>
  <c r="Y103" i="7"/>
  <c r="AK81" i="7"/>
  <c r="AP84" i="7"/>
  <c r="AP66" i="7"/>
  <c r="V103" i="7"/>
  <c r="X110" i="7"/>
  <c r="Q31" i="7"/>
  <c r="T68" i="7"/>
  <c r="Z83" i="7"/>
  <c r="P20" i="7"/>
  <c r="AE64" i="7"/>
  <c r="AR28" i="7"/>
  <c r="AG78" i="7"/>
  <c r="AH45" i="7"/>
  <c r="V51" i="7"/>
  <c r="N69" i="7"/>
  <c r="AC30" i="7"/>
  <c r="AG74" i="7"/>
  <c r="X92" i="7"/>
  <c r="D64" i="7"/>
  <c r="G106" i="7"/>
  <c r="AD88" i="7"/>
  <c r="AE102" i="7"/>
  <c r="P48" i="7"/>
  <c r="N105" i="7"/>
  <c r="V75" i="7"/>
  <c r="D102" i="7"/>
  <c r="V11" i="7"/>
  <c r="AO81" i="7"/>
  <c r="AL106" i="7"/>
  <c r="AR108" i="7"/>
  <c r="T44" i="7"/>
  <c r="AQ102" i="7"/>
  <c r="AH29" i="7"/>
  <c r="G62" i="7"/>
  <c r="Q93" i="7"/>
  <c r="G78" i="7"/>
  <c r="Z76" i="7"/>
  <c r="AJ43" i="7"/>
  <c r="AQ57" i="7"/>
  <c r="AQ71" i="7"/>
  <c r="N96" i="7"/>
  <c r="AL34" i="7"/>
  <c r="AH52" i="7"/>
  <c r="AQ67" i="7"/>
  <c r="Q12" i="7"/>
  <c r="Z64" i="7"/>
  <c r="S104" i="7"/>
  <c r="W16" i="7"/>
  <c r="P42" i="7"/>
  <c r="Q92" i="7"/>
  <c r="T22" i="7"/>
  <c r="AP31" i="7"/>
  <c r="AC104" i="7"/>
  <c r="AL69" i="7"/>
  <c r="Z32" i="7"/>
  <c r="D16" i="7"/>
  <c r="N64" i="7"/>
  <c r="AO11" i="7"/>
  <c r="G70" i="7"/>
  <c r="V17" i="7"/>
  <c r="AR87" i="7"/>
  <c r="AC96" i="7"/>
  <c r="N93" i="7"/>
  <c r="AN34" i="7"/>
  <c r="AB106" i="7"/>
  <c r="AP96" i="7"/>
  <c r="P90" i="7"/>
  <c r="AP54" i="7"/>
  <c r="Y64" i="7"/>
  <c r="AN92" i="7"/>
  <c r="U83" i="7"/>
  <c r="AR66" i="7"/>
  <c r="AM83" i="7"/>
  <c r="AE80" i="7"/>
  <c r="AN103" i="7"/>
  <c r="AD68" i="7"/>
  <c r="AB26" i="7"/>
  <c r="N58" i="7"/>
  <c r="AA23" i="7"/>
  <c r="AC43" i="7"/>
  <c r="D97" i="7"/>
  <c r="D14" i="7"/>
  <c r="AH20" i="7"/>
  <c r="AC18" i="7"/>
  <c r="AO28" i="7"/>
  <c r="Z77" i="7"/>
  <c r="AP91" i="7"/>
  <c r="AB75" i="7"/>
  <c r="AP71" i="7"/>
  <c r="N68" i="7"/>
  <c r="Y13" i="7"/>
  <c r="AD110" i="7"/>
  <c r="D60" i="7"/>
  <c r="AK40" i="7"/>
  <c r="U96" i="7"/>
  <c r="D67" i="7"/>
  <c r="AT67" i="7" l="1"/>
  <c r="A64" i="32"/>
  <c r="B67" i="7"/>
  <c r="A67" i="7"/>
  <c r="AT60" i="7"/>
  <c r="A60" i="7"/>
  <c r="A57" i="32"/>
  <c r="B60" i="7"/>
  <c r="J68" i="7"/>
  <c r="K68" i="7" s="1"/>
  <c r="L68" i="7"/>
  <c r="O68" i="7"/>
  <c r="H68" i="7"/>
  <c r="I68" i="7" s="1"/>
  <c r="CG71" i="7"/>
  <c r="CG91" i="7"/>
  <c r="CF28" i="7"/>
  <c r="A14" i="7"/>
  <c r="AT14" i="7"/>
  <c r="A11" i="32"/>
  <c r="B14" i="7"/>
  <c r="B97" i="7"/>
  <c r="A97" i="7"/>
  <c r="A94" i="32"/>
  <c r="AT97" i="7"/>
  <c r="H58" i="7"/>
  <c r="I58" i="7" s="1"/>
  <c r="L58" i="7"/>
  <c r="J58" i="7"/>
  <c r="K58" i="7" s="1"/>
  <c r="O58" i="7"/>
  <c r="CC103" i="7"/>
  <c r="CE103" i="7"/>
  <c r="CE92" i="7"/>
  <c r="CC92" i="7"/>
  <c r="CG54" i="7"/>
  <c r="CG96" i="7"/>
  <c r="CE34" i="7"/>
  <c r="CC34" i="7"/>
  <c r="J93" i="7"/>
  <c r="K93" i="7" s="1"/>
  <c r="O93" i="7"/>
  <c r="L93" i="7"/>
  <c r="H93" i="7"/>
  <c r="I93" i="7" s="1"/>
  <c r="CF11" i="7"/>
  <c r="O64" i="7"/>
  <c r="H64" i="7"/>
  <c r="I64" i="7" s="1"/>
  <c r="J64" i="7"/>
  <c r="K64" i="7" s="1"/>
  <c r="L64" i="7"/>
  <c r="AT16" i="7"/>
  <c r="A16" i="7"/>
  <c r="B16" i="7"/>
  <c r="A13" i="32"/>
  <c r="CG31" i="7"/>
  <c r="CH67" i="7"/>
  <c r="L96" i="7"/>
  <c r="J96" i="7"/>
  <c r="K96" i="7" s="1"/>
  <c r="H96" i="7"/>
  <c r="I96" i="7" s="1"/>
  <c r="O96" i="7"/>
  <c r="CH71" i="7"/>
  <c r="CH57" i="7"/>
  <c r="CH102" i="7"/>
  <c r="CF81" i="7"/>
  <c r="B102" i="7"/>
  <c r="A102" i="7"/>
  <c r="A99" i="32"/>
  <c r="AT102" i="7"/>
  <c r="H105" i="7"/>
  <c r="I105" i="7" s="1"/>
  <c r="O105" i="7"/>
  <c r="J105" i="7"/>
  <c r="K105" i="7" s="1"/>
  <c r="L105" i="7"/>
  <c r="AT64" i="7"/>
  <c r="A61" i="32"/>
  <c r="A64" i="7"/>
  <c r="B64" i="7"/>
  <c r="H69" i="7"/>
  <c r="I69" i="7" s="1"/>
  <c r="O69" i="7"/>
  <c r="L69" i="7"/>
  <c r="J69" i="7"/>
  <c r="K69" i="7" s="1"/>
  <c r="CG66" i="7"/>
  <c r="CG84" i="7"/>
  <c r="CF68" i="7"/>
  <c r="A107" i="7"/>
  <c r="AT107" i="7"/>
  <c r="A104" i="32"/>
  <c r="B107" i="7"/>
  <c r="CE99" i="7"/>
  <c r="CC99" i="7"/>
  <c r="CH85" i="7"/>
  <c r="CG42" i="7"/>
  <c r="B105" i="7"/>
  <c r="AT105" i="7"/>
  <c r="A105" i="7"/>
  <c r="A102" i="32"/>
  <c r="A34" i="7"/>
  <c r="A31" i="32"/>
  <c r="B34" i="7"/>
  <c r="AT34" i="7"/>
  <c r="CG20" i="7"/>
  <c r="CH21" i="7"/>
  <c r="CF104" i="7"/>
  <c r="CG64" i="7"/>
  <c r="CH87" i="7"/>
  <c r="A100" i="7"/>
  <c r="A97" i="32"/>
  <c r="B100" i="7"/>
  <c r="AT100" i="7"/>
  <c r="CH83" i="7"/>
  <c r="A62" i="32"/>
  <c r="B65" i="7"/>
  <c r="AT65" i="7"/>
  <c r="A65" i="7"/>
  <c r="CE82" i="7"/>
  <c r="CC82" i="7"/>
  <c r="J66" i="7"/>
  <c r="K66" i="7" s="1"/>
  <c r="L66" i="7"/>
  <c r="H66" i="7"/>
  <c r="I66" i="7" s="1"/>
  <c r="O66" i="7"/>
  <c r="L83" i="7"/>
  <c r="H83" i="7"/>
  <c r="I83" i="7" s="1"/>
  <c r="J83" i="7"/>
  <c r="K83" i="7" s="1"/>
  <c r="O83" i="7"/>
  <c r="CC52" i="7"/>
  <c r="CE52" i="7"/>
  <c r="CE98" i="7"/>
  <c r="CC98" i="7"/>
  <c r="CH24" i="7"/>
  <c r="CF97" i="7"/>
  <c r="A77" i="32"/>
  <c r="B80" i="7"/>
  <c r="A80" i="7"/>
  <c r="AT80" i="7"/>
  <c r="L31" i="7"/>
  <c r="H31" i="7"/>
  <c r="I31" i="7" s="1"/>
  <c r="O31" i="7"/>
  <c r="J31" i="7"/>
  <c r="K31" i="7" s="1"/>
  <c r="CE105" i="7"/>
  <c r="CC105" i="7"/>
  <c r="CF23" i="7"/>
  <c r="CF15" i="7"/>
  <c r="CG58" i="7"/>
  <c r="CG110" i="7"/>
  <c r="CC89" i="7"/>
  <c r="CE89" i="7"/>
  <c r="J81" i="7"/>
  <c r="K81" i="7" s="1"/>
  <c r="H81" i="7"/>
  <c r="I81" i="7" s="1"/>
  <c r="O81" i="7"/>
  <c r="L81" i="7"/>
  <c r="CH12" i="7"/>
  <c r="AT85" i="7"/>
  <c r="B85" i="7"/>
  <c r="A85" i="7"/>
  <c r="A82" i="32"/>
  <c r="CH103" i="7"/>
  <c r="CF79" i="7"/>
  <c r="CH51" i="7"/>
  <c r="I5" i="7"/>
  <c r="CH89" i="7"/>
  <c r="CG68" i="7"/>
  <c r="CH54" i="7"/>
  <c r="CF65" i="7"/>
  <c r="CH101" i="7"/>
  <c r="A103" i="32"/>
  <c r="B106" i="7"/>
  <c r="AT106" i="7"/>
  <c r="A106" i="7"/>
  <c r="L25" i="7"/>
  <c r="H25" i="7"/>
  <c r="I25" i="7" s="1"/>
  <c r="O25" i="7"/>
  <c r="J25" i="7"/>
  <c r="K25" i="7" s="1"/>
  <c r="CH96" i="7"/>
  <c r="CF17" i="7"/>
  <c r="CF16" i="7"/>
  <c r="AT91" i="7"/>
  <c r="A91" i="7"/>
  <c r="A88" i="32"/>
  <c r="B91" i="7"/>
  <c r="A38" i="32"/>
  <c r="AT41" i="7"/>
  <c r="A41" i="7"/>
  <c r="B41" i="7"/>
  <c r="CE87" i="7"/>
  <c r="CC87" i="7"/>
  <c r="CG90" i="7"/>
  <c r="CH97" i="7"/>
  <c r="AT84" i="7"/>
  <c r="A81" i="32"/>
  <c r="A84" i="7"/>
  <c r="B84" i="7"/>
  <c r="CF44" i="7"/>
  <c r="CH105" i="7"/>
  <c r="CF98" i="7"/>
  <c r="L86" i="7"/>
  <c r="J86" i="7"/>
  <c r="K86" i="7" s="1"/>
  <c r="O86" i="7"/>
  <c r="H86" i="7"/>
  <c r="I86" i="7" s="1"/>
  <c r="CC80" i="7"/>
  <c r="CE80" i="7"/>
  <c r="CG88" i="7"/>
  <c r="A84" i="32"/>
  <c r="B87" i="7"/>
  <c r="A87" i="7"/>
  <c r="AT87" i="7"/>
  <c r="J37" i="7"/>
  <c r="K37" i="7" s="1"/>
  <c r="O37" i="7"/>
  <c r="L37" i="7"/>
  <c r="H37" i="7"/>
  <c r="I37" i="7" s="1"/>
  <c r="H71" i="7"/>
  <c r="I71" i="7" s="1"/>
  <c r="J71" i="7"/>
  <c r="K71" i="7" s="1"/>
  <c r="O71" i="7"/>
  <c r="L71" i="7"/>
  <c r="CH44" i="7"/>
  <c r="CE16" i="7"/>
  <c r="CC16" i="7"/>
  <c r="CE93" i="7"/>
  <c r="CC93" i="7"/>
  <c r="CG70" i="7"/>
  <c r="CG11" i="7"/>
  <c r="CF42" i="7"/>
  <c r="CH76" i="7"/>
  <c r="CC106" i="7"/>
  <c r="CE106" i="7"/>
  <c r="O11" i="7"/>
  <c r="L11" i="7"/>
  <c r="J11" i="7"/>
  <c r="K11" i="7" s="1"/>
  <c r="H11" i="7"/>
  <c r="I11" i="7" s="1"/>
  <c r="CE73" i="7"/>
  <c r="CC73" i="7"/>
  <c r="J21" i="7"/>
  <c r="K21" i="7" s="1"/>
  <c r="O21" i="7"/>
  <c r="H21" i="7"/>
  <c r="I21" i="7" s="1"/>
  <c r="L21" i="7"/>
  <c r="CH31" i="7"/>
  <c r="CF54" i="7"/>
  <c r="B49" i="7"/>
  <c r="AT49" i="7"/>
  <c r="A46" i="32"/>
  <c r="A49" i="7"/>
  <c r="CG75" i="7"/>
  <c r="CC90" i="7"/>
  <c r="CE90" i="7"/>
  <c r="CE76" i="7"/>
  <c r="CC76" i="7"/>
  <c r="CG15" i="7"/>
  <c r="H29" i="7"/>
  <c r="I29" i="7" s="1"/>
  <c r="L29" i="7"/>
  <c r="O29" i="7"/>
  <c r="J29" i="7"/>
  <c r="K29" i="7" s="1"/>
  <c r="CH36" i="7"/>
  <c r="CC95" i="7"/>
  <c r="CE95" i="7"/>
  <c r="CH98" i="7"/>
  <c r="CH26" i="7"/>
  <c r="CG106" i="7"/>
  <c r="CG108" i="7"/>
  <c r="CF19" i="7"/>
  <c r="F5" i="7"/>
  <c r="CH78" i="7"/>
  <c r="CH90" i="7"/>
  <c r="H36" i="7"/>
  <c r="I36" i="7" s="1"/>
  <c r="O36" i="7"/>
  <c r="J36" i="7"/>
  <c r="K36" i="7" s="1"/>
  <c r="L36" i="7"/>
  <c r="CG104" i="7"/>
  <c r="CH65" i="7"/>
  <c r="CC112" i="7"/>
  <c r="CE112" i="7"/>
  <c r="O45" i="7"/>
  <c r="H45" i="7"/>
  <c r="I45" i="7" s="1"/>
  <c r="J45" i="7"/>
  <c r="K45" i="7" s="1"/>
  <c r="L45" i="7"/>
  <c r="CC46" i="7"/>
  <c r="CE46" i="7"/>
  <c r="CG81" i="7"/>
  <c r="CG92" i="7"/>
  <c r="CF89" i="7"/>
  <c r="CC65" i="7"/>
  <c r="CE65" i="7"/>
  <c r="CF108" i="7"/>
  <c r="CG87" i="7"/>
  <c r="CG73" i="7"/>
  <c r="CH64" i="7"/>
  <c r="CG101" i="7"/>
  <c r="H72" i="7"/>
  <c r="I72" i="7" s="1"/>
  <c r="O72" i="7"/>
  <c r="J72" i="7"/>
  <c r="K72" i="7" s="1"/>
  <c r="L72" i="7"/>
  <c r="CH112" i="7"/>
  <c r="CG107" i="7"/>
  <c r="CC25" i="7"/>
  <c r="CE25" i="7"/>
  <c r="A19" i="7"/>
  <c r="AT19" i="7"/>
  <c r="B19" i="7"/>
  <c r="A16" i="32"/>
  <c r="CG95" i="7"/>
  <c r="J23" i="7"/>
  <c r="K23" i="7" s="1"/>
  <c r="O23" i="7"/>
  <c r="L23" i="7"/>
  <c r="H23" i="7"/>
  <c r="I23" i="7" s="1"/>
  <c r="CC43" i="7"/>
  <c r="CE43" i="7"/>
  <c r="CH95" i="7"/>
  <c r="CH45" i="7"/>
  <c r="L90" i="7"/>
  <c r="J90" i="7"/>
  <c r="K90" i="7" s="1"/>
  <c r="O90" i="7"/>
  <c r="H90" i="7"/>
  <c r="I90" i="7" s="1"/>
  <c r="L76" i="7"/>
  <c r="J76" i="7"/>
  <c r="K76" i="7" s="1"/>
  <c r="O76" i="7"/>
  <c r="H76" i="7"/>
  <c r="I76" i="7" s="1"/>
  <c r="CH94" i="7"/>
  <c r="A31" i="7"/>
  <c r="A28" i="32"/>
  <c r="AT31" i="7"/>
  <c r="B31" i="7"/>
  <c r="CH25" i="7"/>
  <c r="CC26" i="7"/>
  <c r="CE26" i="7"/>
  <c r="H82" i="7"/>
  <c r="I82" i="7" s="1"/>
  <c r="L82" i="7"/>
  <c r="J82" i="7"/>
  <c r="K82" i="7" s="1"/>
  <c r="O82" i="7"/>
  <c r="CF51" i="7"/>
  <c r="CG51" i="7"/>
  <c r="CG23" i="7"/>
  <c r="CC91" i="7"/>
  <c r="CE91" i="7"/>
  <c r="O39" i="7"/>
  <c r="H39" i="7"/>
  <c r="I39" i="7" s="1"/>
  <c r="J39" i="7"/>
  <c r="K39" i="7" s="1"/>
  <c r="L39" i="7"/>
  <c r="CH106" i="7"/>
  <c r="J5" i="7"/>
  <c r="CE108" i="7"/>
  <c r="CC108" i="7"/>
  <c r="CG38" i="7"/>
  <c r="CH66" i="7"/>
  <c r="CC54" i="7"/>
  <c r="CE54" i="7"/>
  <c r="CG16" i="7"/>
  <c r="CG112" i="7"/>
  <c r="CF86" i="7"/>
  <c r="CG32" i="7"/>
  <c r="A109" i="7"/>
  <c r="B109" i="7"/>
  <c r="A106" i="32"/>
  <c r="AT109" i="7"/>
  <c r="CE11" i="7"/>
  <c r="CC11" i="7"/>
  <c r="CG105" i="7"/>
  <c r="CF55" i="7"/>
  <c r="CE63" i="7"/>
  <c r="CC63" i="7"/>
  <c r="CF83" i="7"/>
  <c r="CE107" i="7"/>
  <c r="CC107" i="7"/>
  <c r="H104" i="7"/>
  <c r="I104" i="7" s="1"/>
  <c r="O104" i="7"/>
  <c r="J104" i="7"/>
  <c r="K104" i="7" s="1"/>
  <c r="L104" i="7"/>
  <c r="CH11" i="7"/>
  <c r="CG18" i="7"/>
  <c r="H55" i="7"/>
  <c r="I55" i="7" s="1"/>
  <c r="J55" i="7"/>
  <c r="K55" i="7" s="1"/>
  <c r="O55" i="7"/>
  <c r="L55" i="7"/>
  <c r="CH27" i="7"/>
  <c r="L12" i="7"/>
  <c r="O12" i="7"/>
  <c r="J12" i="7"/>
  <c r="K12" i="7" s="1"/>
  <c r="H12" i="7"/>
  <c r="I12" i="7" s="1"/>
  <c r="A18" i="32"/>
  <c r="AT21" i="7"/>
  <c r="B21" i="7"/>
  <c r="A21" i="7"/>
  <c r="CH74" i="7"/>
  <c r="CC81" i="7"/>
  <c r="CE81" i="7"/>
  <c r="CG65" i="7"/>
  <c r="CH84" i="7"/>
  <c r="CG103" i="7"/>
  <c r="CH48" i="7"/>
  <c r="H49" i="7"/>
  <c r="I49" i="7" s="1"/>
  <c r="O49" i="7"/>
  <c r="J49" i="7"/>
  <c r="K49" i="7" s="1"/>
  <c r="L49" i="7"/>
  <c r="A45" i="7"/>
  <c r="AT45" i="7"/>
  <c r="A42" i="32"/>
  <c r="B45" i="7"/>
  <c r="A25" i="7"/>
  <c r="B25" i="7"/>
  <c r="A22" i="32"/>
  <c r="AT25" i="7"/>
  <c r="CH104" i="7"/>
  <c r="CG85" i="7"/>
  <c r="H103" i="7"/>
  <c r="I103" i="7" s="1"/>
  <c r="L103" i="7"/>
  <c r="J103" i="7"/>
  <c r="K103" i="7" s="1"/>
  <c r="O103" i="7"/>
  <c r="CH69" i="7"/>
  <c r="CC96" i="7"/>
  <c r="CE96" i="7"/>
  <c r="CC30" i="7"/>
  <c r="CE30" i="7"/>
  <c r="B76" i="7"/>
  <c r="A76" i="7"/>
  <c r="AT76" i="7"/>
  <c r="A73" i="32"/>
  <c r="A86" i="32"/>
  <c r="A89" i="7"/>
  <c r="B89" i="7"/>
  <c r="AT89" i="7"/>
  <c r="CE110" i="7"/>
  <c r="CC110" i="7"/>
  <c r="AT83" i="7"/>
  <c r="A83" i="7"/>
  <c r="A80" i="32"/>
  <c r="B83" i="7"/>
  <c r="CH61" i="7"/>
  <c r="CG79" i="7"/>
  <c r="CH58" i="7"/>
  <c r="A90" i="32"/>
  <c r="B93" i="7"/>
  <c r="A93" i="7"/>
  <c r="AT93" i="7"/>
  <c r="CG13" i="7"/>
  <c r="B88" i="7"/>
  <c r="A88" i="7"/>
  <c r="A85" i="32"/>
  <c r="AT88" i="7"/>
  <c r="CF102" i="7"/>
  <c r="CH100" i="7"/>
  <c r="A24" i="7"/>
  <c r="A21" i="32"/>
  <c r="AT24" i="7"/>
  <c r="B24" i="7"/>
  <c r="A50" i="7"/>
  <c r="AT50" i="7"/>
  <c r="A47" i="32"/>
  <c r="B50" i="7"/>
  <c r="CG49" i="7"/>
  <c r="CG62" i="7"/>
  <c r="CH99" i="7"/>
  <c r="A95" i="7"/>
  <c r="A92" i="32"/>
  <c r="AT95" i="7"/>
  <c r="B95" i="7"/>
  <c r="CF103" i="7"/>
  <c r="CF66" i="7"/>
  <c r="B71" i="7"/>
  <c r="A68" i="32"/>
  <c r="AT71" i="7"/>
  <c r="A71" i="7"/>
  <c r="CG52" i="7"/>
  <c r="A81" i="7"/>
  <c r="B81" i="7"/>
  <c r="AT81" i="7"/>
  <c r="A78" i="32"/>
  <c r="A79" i="7"/>
  <c r="AT79" i="7"/>
  <c r="B79" i="7"/>
  <c r="A76" i="32"/>
  <c r="CF75" i="7"/>
  <c r="H67" i="7"/>
  <c r="I67" i="7" s="1"/>
  <c r="J67" i="7"/>
  <c r="K67" i="7" s="1"/>
  <c r="O67" i="7"/>
  <c r="L67" i="7"/>
  <c r="CF99" i="7"/>
  <c r="O112" i="7"/>
  <c r="J112" i="7"/>
  <c r="K112" i="7" s="1"/>
  <c r="L112" i="7"/>
  <c r="H112" i="7"/>
  <c r="I112" i="7" s="1"/>
  <c r="CG26" i="7"/>
  <c r="CE94" i="7"/>
  <c r="CC94" i="7"/>
  <c r="CC85" i="7"/>
  <c r="CE85" i="7"/>
  <c r="CH91" i="7"/>
  <c r="H13" i="7"/>
  <c r="I13" i="7" s="1"/>
  <c r="L13" i="7"/>
  <c r="J13" i="7"/>
  <c r="K13" i="7" s="1"/>
  <c r="O13" i="7"/>
  <c r="CG78" i="7"/>
  <c r="CG30" i="7"/>
  <c r="L14" i="7"/>
  <c r="O14" i="7"/>
  <c r="J14" i="7"/>
  <c r="K14" i="7" s="1"/>
  <c r="H14" i="7"/>
  <c r="I14" i="7" s="1"/>
  <c r="CC109" i="7"/>
  <c r="CE109" i="7"/>
  <c r="A111" i="7"/>
  <c r="A108" i="32"/>
  <c r="AT111" i="7"/>
  <c r="B111" i="7"/>
  <c r="CC102" i="7"/>
  <c r="CE102" i="7"/>
  <c r="H84" i="7"/>
  <c r="I84" i="7" s="1"/>
  <c r="L84" i="7"/>
  <c r="J84" i="7"/>
  <c r="K84" i="7" s="1"/>
  <c r="O84" i="7"/>
  <c r="CC53" i="7"/>
  <c r="CE53" i="7"/>
  <c r="CG74" i="7"/>
  <c r="CC21" i="7"/>
  <c r="CE21" i="7"/>
  <c r="CG21" i="7"/>
  <c r="CG27" i="7"/>
  <c r="CF100" i="7"/>
  <c r="B59" i="7"/>
  <c r="AT59" i="7"/>
  <c r="A56" i="32"/>
  <c r="A59" i="7"/>
  <c r="CF107" i="7"/>
  <c r="CF71" i="7"/>
  <c r="CF90" i="7"/>
  <c r="CF40" i="7"/>
  <c r="CG89" i="7"/>
  <c r="CC61" i="7"/>
  <c r="CE61" i="7"/>
  <c r="CF52" i="7"/>
  <c r="A55" i="32"/>
  <c r="A58" i="7"/>
  <c r="B58" i="7"/>
  <c r="AT58" i="7"/>
  <c r="CF59" i="7"/>
  <c r="O65" i="7"/>
  <c r="J65" i="7"/>
  <c r="K65" i="7" s="1"/>
  <c r="L65" i="7"/>
  <c r="H65" i="7"/>
  <c r="I65" i="7" s="1"/>
  <c r="L70" i="7"/>
  <c r="H70" i="7"/>
  <c r="I70" i="7" s="1"/>
  <c r="J70" i="7"/>
  <c r="K70" i="7" s="1"/>
  <c r="O70" i="7"/>
  <c r="A101" i="7"/>
  <c r="A98" i="32"/>
  <c r="B101" i="7"/>
  <c r="AT101" i="7"/>
  <c r="CG80" i="7"/>
  <c r="CE69" i="7"/>
  <c r="CC69" i="7"/>
  <c r="CH29" i="7"/>
  <c r="CH75" i="7"/>
  <c r="CF22" i="7"/>
  <c r="CH77" i="7"/>
  <c r="A22" i="7"/>
  <c r="B22" i="7"/>
  <c r="A19" i="32"/>
  <c r="AT22" i="7"/>
  <c r="O26" i="7"/>
  <c r="J26" i="7"/>
  <c r="K26" i="7" s="1"/>
  <c r="L26" i="7"/>
  <c r="H26" i="7"/>
  <c r="I26" i="7" s="1"/>
  <c r="CG28" i="7"/>
  <c r="H88" i="7"/>
  <c r="I88" i="7" s="1"/>
  <c r="J88" i="7"/>
  <c r="K88" i="7" s="1"/>
  <c r="L88" i="7"/>
  <c r="O88" i="7"/>
  <c r="A30" i="32"/>
  <c r="B33" i="7"/>
  <c r="AT33" i="7"/>
  <c r="A33" i="7"/>
  <c r="CH88" i="7"/>
  <c r="L109" i="7"/>
  <c r="O109" i="7"/>
  <c r="H109" i="7"/>
  <c r="I109" i="7" s="1"/>
  <c r="J109" i="7"/>
  <c r="K109" i="7" s="1"/>
  <c r="CF45" i="7"/>
  <c r="CF56" i="7"/>
  <c r="A32" i="7"/>
  <c r="AT32" i="7"/>
  <c r="B32" i="7"/>
  <c r="A29" i="32"/>
  <c r="CC79" i="7"/>
  <c r="CE79" i="7"/>
  <c r="CG39" i="7"/>
  <c r="L30" i="7"/>
  <c r="O30" i="7"/>
  <c r="J30" i="7"/>
  <c r="K30" i="7" s="1"/>
  <c r="H30" i="7"/>
  <c r="I30" i="7" s="1"/>
  <c r="CF111" i="7"/>
  <c r="CC64" i="7"/>
  <c r="CE64" i="7"/>
  <c r="CF84" i="7"/>
  <c r="CF94" i="7"/>
  <c r="CF88" i="7"/>
  <c r="CG60" i="7"/>
  <c r="CF91" i="7"/>
  <c r="H62" i="7"/>
  <c r="I62" i="7" s="1"/>
  <c r="J62" i="7"/>
  <c r="K62" i="7" s="1"/>
  <c r="L62" i="7"/>
  <c r="O62" i="7"/>
  <c r="CE22" i="7"/>
  <c r="CC22" i="7"/>
  <c r="A53" i="7"/>
  <c r="B53" i="7"/>
  <c r="A50" i="32"/>
  <c r="AT53" i="7"/>
  <c r="A83" i="32"/>
  <c r="B86" i="7"/>
  <c r="AT86" i="7"/>
  <c r="A86" i="7"/>
  <c r="CC77" i="7"/>
  <c r="CE77" i="7"/>
  <c r="CG12" i="7"/>
  <c r="J48" i="7"/>
  <c r="K48" i="7" s="1"/>
  <c r="H48" i="7"/>
  <c r="I48" i="7" s="1"/>
  <c r="O48" i="7"/>
  <c r="L48" i="7"/>
  <c r="CE47" i="7"/>
  <c r="CC47" i="7"/>
  <c r="AT63" i="7"/>
  <c r="A60" i="32"/>
  <c r="A63" i="7"/>
  <c r="B63" i="7"/>
  <c r="CF80" i="7"/>
  <c r="CC67" i="7"/>
  <c r="CE67" i="7"/>
  <c r="CE27" i="7"/>
  <c r="CC27" i="7"/>
  <c r="CF34" i="7"/>
  <c r="CF110" i="7"/>
  <c r="CH111" i="7"/>
  <c r="CC83" i="7"/>
  <c r="CE83" i="7"/>
  <c r="CG35" i="7"/>
  <c r="CC100" i="7"/>
  <c r="CE100" i="7"/>
  <c r="CG48" i="7"/>
  <c r="CC58" i="7"/>
  <c r="CE58" i="7"/>
  <c r="CH40" i="7"/>
  <c r="O73" i="7"/>
  <c r="J73" i="7"/>
  <c r="K73" i="7" s="1"/>
  <c r="H73" i="7"/>
  <c r="I73" i="7" s="1"/>
  <c r="L73" i="7"/>
  <c r="CH72" i="7"/>
  <c r="AT62" i="7"/>
  <c r="B62" i="7"/>
  <c r="A59" i="32"/>
  <c r="A62" i="7"/>
  <c r="CG67" i="7"/>
  <c r="CC84" i="7"/>
  <c r="CE84" i="7"/>
  <c r="A52" i="32"/>
  <c r="A55" i="7"/>
  <c r="AT55" i="7"/>
  <c r="B55" i="7"/>
  <c r="CF25" i="7"/>
  <c r="CH93" i="7"/>
  <c r="O85" i="7"/>
  <c r="J85" i="7"/>
  <c r="K85" i="7" s="1"/>
  <c r="L85" i="7"/>
  <c r="H85" i="7"/>
  <c r="I85" i="7" s="1"/>
  <c r="CH35" i="7"/>
  <c r="CF53" i="7"/>
  <c r="CF20" i="7"/>
  <c r="CG86" i="7"/>
  <c r="H74" i="7"/>
  <c r="I74" i="7" s="1"/>
  <c r="J74" i="7"/>
  <c r="K74" i="7" s="1"/>
  <c r="O74" i="7"/>
  <c r="L74" i="7"/>
  <c r="A32" i="32"/>
  <c r="A35" i="7"/>
  <c r="AT35" i="7"/>
  <c r="B35" i="7"/>
  <c r="CC37" i="7"/>
  <c r="CE37" i="7"/>
  <c r="AT20" i="7"/>
  <c r="A20" i="7"/>
  <c r="B20" i="7"/>
  <c r="A17" i="32"/>
  <c r="CE104" i="7"/>
  <c r="CC104" i="7"/>
  <c r="CF93" i="7"/>
  <c r="CH82" i="7"/>
  <c r="J27" i="7"/>
  <c r="K27" i="7" s="1"/>
  <c r="H27" i="7"/>
  <c r="I27" i="7" s="1"/>
  <c r="L27" i="7"/>
  <c r="O27" i="7"/>
  <c r="L99" i="7"/>
  <c r="H99" i="7"/>
  <c r="I99" i="7" s="1"/>
  <c r="J99" i="7"/>
  <c r="K99" i="7" s="1"/>
  <c r="O99" i="7"/>
  <c r="CH109" i="7"/>
  <c r="A25" i="32"/>
  <c r="B28" i="7"/>
  <c r="A28" i="7"/>
  <c r="AT28" i="7"/>
  <c r="CE70" i="7"/>
  <c r="CC70" i="7"/>
  <c r="CF77" i="7"/>
  <c r="CF70" i="7"/>
  <c r="CH37" i="7"/>
  <c r="CH43" i="7"/>
  <c r="CH60" i="7"/>
  <c r="CC41" i="7"/>
  <c r="CE41" i="7"/>
  <c r="CF36" i="7"/>
  <c r="A9" i="32"/>
  <c r="A12" i="7"/>
  <c r="AT12" i="7"/>
  <c r="B12" i="7"/>
  <c r="CF76" i="7"/>
  <c r="CF112" i="7"/>
  <c r="CH79" i="7"/>
  <c r="A15" i="7"/>
  <c r="AT15" i="7"/>
  <c r="B15" i="7"/>
  <c r="A12" i="32"/>
  <c r="J108" i="7"/>
  <c r="K108" i="7" s="1"/>
  <c r="L108" i="7"/>
  <c r="O108" i="7"/>
  <c r="H108" i="7"/>
  <c r="I108" i="7" s="1"/>
  <c r="CE78" i="7"/>
  <c r="CC78" i="7"/>
  <c r="G5" i="7"/>
  <c r="H5" i="7" s="1"/>
  <c r="CC18" i="7"/>
  <c r="CE18" i="7"/>
  <c r="J44" i="7"/>
  <c r="K44" i="7" s="1"/>
  <c r="H44" i="7"/>
  <c r="I44" i="7" s="1"/>
  <c r="L44" i="7"/>
  <c r="O44" i="7"/>
  <c r="CH47" i="7"/>
  <c r="AT112" i="7"/>
  <c r="A112" i="7"/>
  <c r="B112" i="7"/>
  <c r="A109" i="32"/>
  <c r="CF62" i="7"/>
  <c r="H52" i="7"/>
  <c r="I52" i="7" s="1"/>
  <c r="J52" i="7"/>
  <c r="K52" i="7" s="1"/>
  <c r="L52" i="7"/>
  <c r="O52" i="7"/>
  <c r="CC59" i="7"/>
  <c r="CE59" i="7"/>
  <c r="A104" i="7"/>
  <c r="A101" i="32"/>
  <c r="AT104" i="7"/>
  <c r="B104" i="7"/>
  <c r="CF60" i="7"/>
  <c r="CG99" i="7"/>
  <c r="CH52" i="7"/>
  <c r="O107" i="7"/>
  <c r="H107" i="7"/>
  <c r="I107" i="7" s="1"/>
  <c r="L107" i="7"/>
  <c r="J107" i="7"/>
  <c r="K107" i="7" s="1"/>
  <c r="CH13" i="7"/>
  <c r="CE31" i="7"/>
  <c r="CC31" i="7"/>
  <c r="H106" i="7"/>
  <c r="I106" i="7" s="1"/>
  <c r="J106" i="7"/>
  <c r="K106" i="7" s="1"/>
  <c r="O106" i="7"/>
  <c r="L106" i="7"/>
  <c r="CG69" i="7"/>
  <c r="AT30" i="7"/>
  <c r="B30" i="7"/>
  <c r="A27" i="32"/>
  <c r="A30" i="7"/>
  <c r="CE40" i="7"/>
  <c r="CC40" i="7"/>
  <c r="CH62" i="7"/>
  <c r="J111" i="7"/>
  <c r="K111" i="7" s="1"/>
  <c r="L111" i="7"/>
  <c r="O111" i="7"/>
  <c r="H111" i="7"/>
  <c r="I111" i="7" s="1"/>
  <c r="CC14" i="7"/>
  <c r="CE14" i="7"/>
  <c r="H92" i="7"/>
  <c r="I92" i="7" s="1"/>
  <c r="O92" i="7"/>
  <c r="J92" i="7"/>
  <c r="K92" i="7" s="1"/>
  <c r="L92" i="7"/>
  <c r="O28" i="7"/>
  <c r="H28" i="7"/>
  <c r="I28" i="7" s="1"/>
  <c r="J28" i="7"/>
  <c r="K28" i="7" s="1"/>
  <c r="L28" i="7"/>
  <c r="CG109" i="7"/>
  <c r="CG25" i="7"/>
  <c r="CG40" i="7"/>
  <c r="CH49" i="7"/>
  <c r="O24" i="7"/>
  <c r="H24" i="7"/>
  <c r="I24" i="7" s="1"/>
  <c r="L24" i="7"/>
  <c r="J24" i="7"/>
  <c r="K24" i="7" s="1"/>
  <c r="A48" i="32"/>
  <c r="A51" i="7"/>
  <c r="AT51" i="7"/>
  <c r="B51" i="7"/>
  <c r="CC86" i="7"/>
  <c r="CE86" i="7"/>
  <c r="AT29" i="7"/>
  <c r="A29" i="7"/>
  <c r="B29" i="7"/>
  <c r="A26" i="32"/>
  <c r="CH19" i="7"/>
  <c r="CG50" i="7"/>
  <c r="CC74" i="7"/>
  <c r="CE74" i="7"/>
  <c r="CF32" i="7"/>
  <c r="CG61" i="7"/>
  <c r="B77" i="7"/>
  <c r="AT77" i="7"/>
  <c r="A74" i="32"/>
  <c r="A77" i="7"/>
  <c r="O19" i="7"/>
  <c r="L19" i="7"/>
  <c r="J19" i="7"/>
  <c r="K19" i="7" s="1"/>
  <c r="H19" i="7"/>
  <c r="I19" i="7" s="1"/>
  <c r="CC29" i="7"/>
  <c r="CE29" i="7"/>
  <c r="CF58" i="7"/>
  <c r="CH32" i="7"/>
  <c r="CF14" i="7"/>
  <c r="CF101" i="7"/>
  <c r="CG111" i="7"/>
  <c r="CC39" i="7"/>
  <c r="CE39" i="7"/>
  <c r="CE36" i="7"/>
  <c r="CC36" i="7"/>
  <c r="CF39" i="7"/>
  <c r="CH34" i="7"/>
  <c r="CG55" i="7"/>
  <c r="CF13" i="7"/>
  <c r="CH55" i="7"/>
  <c r="CC44" i="7"/>
  <c r="CE44" i="7"/>
  <c r="CF12" i="7"/>
  <c r="J101" i="7"/>
  <c r="K101" i="7" s="1"/>
  <c r="L101" i="7"/>
  <c r="H101" i="7"/>
  <c r="I101" i="7" s="1"/>
  <c r="O101" i="7"/>
  <c r="CC55" i="7"/>
  <c r="CE55" i="7"/>
  <c r="CG82" i="7"/>
  <c r="CG93" i="7"/>
  <c r="CG36" i="7"/>
  <c r="CH86" i="7"/>
  <c r="CE97" i="7"/>
  <c r="CC97" i="7"/>
  <c r="CF35" i="7"/>
  <c r="H79" i="7"/>
  <c r="I79" i="7" s="1"/>
  <c r="L79" i="7"/>
  <c r="J79" i="7"/>
  <c r="K79" i="7" s="1"/>
  <c r="O79" i="7"/>
  <c r="AT46" i="7"/>
  <c r="A43" i="32"/>
  <c r="B46" i="7"/>
  <c r="A46" i="7"/>
  <c r="CG34" i="7"/>
  <c r="B75" i="7"/>
  <c r="A72" i="32"/>
  <c r="A75" i="7"/>
  <c r="AT75" i="7"/>
  <c r="CC56" i="7"/>
  <c r="CE56" i="7"/>
  <c r="A72" i="7"/>
  <c r="B72" i="7"/>
  <c r="AT72" i="7"/>
  <c r="A69" i="32"/>
  <c r="J77" i="7"/>
  <c r="K77" i="7" s="1"/>
  <c r="H77" i="7"/>
  <c r="I77" i="7" s="1"/>
  <c r="L77" i="7"/>
  <c r="O77" i="7"/>
  <c r="L17" i="7"/>
  <c r="J17" i="7"/>
  <c r="K17" i="7" s="1"/>
  <c r="O17" i="7"/>
  <c r="H17" i="7"/>
  <c r="I17" i="7" s="1"/>
  <c r="A39" i="32"/>
  <c r="AT42" i="7"/>
  <c r="A42" i="7"/>
  <c r="B42" i="7"/>
  <c r="CE38" i="7"/>
  <c r="CC38" i="7"/>
  <c r="O57" i="7"/>
  <c r="H57" i="7"/>
  <c r="I57" i="7" s="1"/>
  <c r="L57" i="7"/>
  <c r="J57" i="7"/>
  <c r="K57" i="7" s="1"/>
  <c r="CF33" i="7"/>
  <c r="AT92" i="7"/>
  <c r="A92" i="7"/>
  <c r="A89" i="32"/>
  <c r="B92" i="7"/>
  <c r="CF30" i="7"/>
  <c r="CC23" i="7"/>
  <c r="CE23" i="7"/>
  <c r="L47" i="7"/>
  <c r="H47" i="7"/>
  <c r="I47" i="7" s="1"/>
  <c r="O47" i="7"/>
  <c r="J47" i="7"/>
  <c r="K47" i="7" s="1"/>
  <c r="CF92" i="7"/>
  <c r="H42" i="7"/>
  <c r="I42" i="7" s="1"/>
  <c r="O42" i="7"/>
  <c r="L42" i="7"/>
  <c r="J42" i="7"/>
  <c r="K42" i="7" s="1"/>
  <c r="CG57" i="7"/>
  <c r="CC48" i="7"/>
  <c r="CE48" i="7"/>
  <c r="H38" i="7"/>
  <c r="I38" i="7" s="1"/>
  <c r="O38" i="7"/>
  <c r="J38" i="7"/>
  <c r="K38" i="7" s="1"/>
  <c r="L38" i="7"/>
  <c r="CH81" i="7"/>
  <c r="J32" i="7"/>
  <c r="K32" i="7" s="1"/>
  <c r="L32" i="7"/>
  <c r="O32" i="7"/>
  <c r="H32" i="7"/>
  <c r="I32" i="7" s="1"/>
  <c r="A39" i="7"/>
  <c r="AT39" i="7"/>
  <c r="A36" i="32"/>
  <c r="B39" i="7"/>
  <c r="A57" i="7"/>
  <c r="AT57" i="7"/>
  <c r="A54" i="32"/>
  <c r="B57" i="7"/>
  <c r="CG41" i="7"/>
  <c r="A74" i="7"/>
  <c r="A71" i="32"/>
  <c r="AT74" i="7"/>
  <c r="B74" i="7"/>
  <c r="CE88" i="7"/>
  <c r="CC88" i="7"/>
  <c r="CG100" i="7"/>
  <c r="CG44" i="7"/>
  <c r="A68" i="7"/>
  <c r="B68" i="7"/>
  <c r="A65" i="32"/>
  <c r="AT68" i="7"/>
  <c r="CF64" i="7"/>
  <c r="O56" i="7"/>
  <c r="J56" i="7"/>
  <c r="K56" i="7" s="1"/>
  <c r="H56" i="7"/>
  <c r="I56" i="7" s="1"/>
  <c r="L56" i="7"/>
  <c r="L102" i="7"/>
  <c r="J102" i="7"/>
  <c r="K102" i="7" s="1"/>
  <c r="O102" i="7"/>
  <c r="H102" i="7"/>
  <c r="I102" i="7" s="1"/>
  <c r="H51" i="7"/>
  <c r="I51" i="7" s="1"/>
  <c r="L51" i="7"/>
  <c r="J51" i="7"/>
  <c r="K51" i="7" s="1"/>
  <c r="O51" i="7"/>
  <c r="CC72" i="7"/>
  <c r="CE72" i="7"/>
  <c r="CH33" i="7"/>
  <c r="A105" i="32"/>
  <c r="B108" i="7"/>
  <c r="AT108" i="7"/>
  <c r="A108" i="7"/>
  <c r="CF31" i="7"/>
  <c r="CF47" i="7"/>
  <c r="CC20" i="7"/>
  <c r="CE20" i="7"/>
  <c r="H91" i="7"/>
  <c r="I91" i="7" s="1"/>
  <c r="O91" i="7"/>
  <c r="L91" i="7"/>
  <c r="J91" i="7"/>
  <c r="K91" i="7" s="1"/>
  <c r="CH22" i="7"/>
  <c r="CH41" i="7"/>
  <c r="CE24" i="7"/>
  <c r="CC24" i="7"/>
  <c r="CH50" i="7"/>
  <c r="CH80" i="7"/>
  <c r="A82" i="7"/>
  <c r="A79" i="32"/>
  <c r="B82" i="7"/>
  <c r="AT82" i="7"/>
  <c r="J33" i="7"/>
  <c r="K33" i="7" s="1"/>
  <c r="H33" i="7"/>
  <c r="I33" i="7" s="1"/>
  <c r="L33" i="7"/>
  <c r="O33" i="7"/>
  <c r="AT18" i="7"/>
  <c r="A18" i="7"/>
  <c r="B18" i="7"/>
  <c r="A15" i="32"/>
  <c r="CF72" i="7"/>
  <c r="CH30" i="7"/>
  <c r="CG24" i="7"/>
  <c r="CF73" i="7"/>
  <c r="H97" i="7"/>
  <c r="I97" i="7" s="1"/>
  <c r="J97" i="7"/>
  <c r="K97" i="7" s="1"/>
  <c r="L97" i="7"/>
  <c r="O97" i="7"/>
  <c r="CG63" i="7"/>
  <c r="CE42" i="7"/>
  <c r="CC42" i="7"/>
  <c r="L41" i="7"/>
  <c r="H41" i="7"/>
  <c r="I41" i="7" s="1"/>
  <c r="J41" i="7"/>
  <c r="K41" i="7" s="1"/>
  <c r="O41" i="7"/>
  <c r="CC19" i="7"/>
  <c r="CE19" i="7"/>
  <c r="CH14" i="7"/>
  <c r="CG97" i="7"/>
  <c r="CH38" i="7"/>
  <c r="CF37" i="7"/>
  <c r="CG53" i="7"/>
  <c r="J35" i="7"/>
  <c r="K35" i="7" s="1"/>
  <c r="L35" i="7"/>
  <c r="H35" i="7"/>
  <c r="I35" i="7" s="1"/>
  <c r="O35" i="7"/>
  <c r="H18" i="7"/>
  <c r="I18" i="7" s="1"/>
  <c r="J18" i="7"/>
  <c r="K18" i="7" s="1"/>
  <c r="L18" i="7"/>
  <c r="O18" i="7"/>
  <c r="CE45" i="7"/>
  <c r="CC45" i="7"/>
  <c r="CH28" i="7"/>
  <c r="CG59" i="7"/>
  <c r="AT94" i="7"/>
  <c r="A91" i="32"/>
  <c r="B94" i="7"/>
  <c r="A94" i="7"/>
  <c r="CF24" i="7"/>
  <c r="CG17" i="7"/>
  <c r="CF49" i="7"/>
  <c r="CF67" i="7"/>
  <c r="CG83" i="7"/>
  <c r="CF38" i="7"/>
  <c r="B40" i="7"/>
  <c r="A37" i="32"/>
  <c r="AT40" i="7"/>
  <c r="A40" i="7"/>
  <c r="CH73" i="7"/>
  <c r="CE49" i="7"/>
  <c r="CC49" i="7"/>
  <c r="CG56" i="7"/>
  <c r="CG37" i="7"/>
  <c r="CE51" i="7"/>
  <c r="CC51" i="7"/>
  <c r="CH108" i="7"/>
  <c r="CE35" i="7"/>
  <c r="CC35" i="7"/>
  <c r="L61" i="7"/>
  <c r="J61" i="7"/>
  <c r="K61" i="7" s="1"/>
  <c r="O61" i="7"/>
  <c r="H61" i="7"/>
  <c r="I61" i="7" s="1"/>
  <c r="CF74" i="7"/>
  <c r="L95" i="7"/>
  <c r="O95" i="7"/>
  <c r="J95" i="7"/>
  <c r="K95" i="7" s="1"/>
  <c r="H95" i="7"/>
  <c r="I95" i="7" s="1"/>
  <c r="CG47" i="7"/>
  <c r="CE60" i="7"/>
  <c r="CC60" i="7"/>
  <c r="J46" i="7"/>
  <c r="K46" i="7" s="1"/>
  <c r="H46" i="7"/>
  <c r="I46" i="7" s="1"/>
  <c r="L46" i="7"/>
  <c r="O46" i="7"/>
  <c r="CE66" i="7"/>
  <c r="CC66" i="7"/>
  <c r="CG22" i="7"/>
  <c r="O87" i="7"/>
  <c r="H87" i="7"/>
  <c r="I87" i="7" s="1"/>
  <c r="J87" i="7"/>
  <c r="K87" i="7" s="1"/>
  <c r="L87" i="7"/>
  <c r="CF61" i="7"/>
  <c r="CF63" i="7"/>
  <c r="A40" i="32"/>
  <c r="AT43" i="7"/>
  <c r="A43" i="7"/>
  <c r="B43" i="7"/>
  <c r="CE15" i="7"/>
  <c r="CC15" i="7"/>
  <c r="CH20" i="7"/>
  <c r="O98" i="7"/>
  <c r="H98" i="7"/>
  <c r="I98" i="7" s="1"/>
  <c r="L98" i="7"/>
  <c r="J98" i="7"/>
  <c r="K98" i="7" s="1"/>
  <c r="A70" i="7"/>
  <c r="B70" i="7"/>
  <c r="AT70" i="7"/>
  <c r="A67" i="32"/>
  <c r="CH92" i="7"/>
  <c r="CG43" i="7"/>
  <c r="B110" i="7"/>
  <c r="A107" i="32"/>
  <c r="A110" i="7"/>
  <c r="AT110" i="7"/>
  <c r="B73" i="7"/>
  <c r="AT73" i="7"/>
  <c r="A70" i="32"/>
  <c r="A73" i="7"/>
  <c r="CF78" i="7"/>
  <c r="A95" i="32"/>
  <c r="AT98" i="7"/>
  <c r="B98" i="7"/>
  <c r="A98" i="7"/>
  <c r="CH16" i="7"/>
  <c r="CC32" i="7"/>
  <c r="CE32" i="7"/>
  <c r="CF82" i="7"/>
  <c r="CH53" i="7"/>
  <c r="J53" i="7"/>
  <c r="K53" i="7" s="1"/>
  <c r="O53" i="7"/>
  <c r="H53" i="7"/>
  <c r="I53" i="7" s="1"/>
  <c r="L53" i="7"/>
  <c r="CH15" i="7"/>
  <c r="CF48" i="7"/>
  <c r="B44" i="7"/>
  <c r="A41" i="32"/>
  <c r="AT44" i="7"/>
  <c r="A44" i="7"/>
  <c r="CE71" i="7"/>
  <c r="CC71" i="7"/>
  <c r="CE28" i="7"/>
  <c r="CC28" i="7"/>
  <c r="J54" i="7"/>
  <c r="K54" i="7" s="1"/>
  <c r="L54" i="7"/>
  <c r="H54" i="7"/>
  <c r="I54" i="7" s="1"/>
  <c r="O54" i="7"/>
  <c r="CC101" i="7"/>
  <c r="CE101" i="7"/>
  <c r="CG33" i="7"/>
  <c r="CH39" i="7"/>
  <c r="B52" i="7"/>
  <c r="A52" i="7"/>
  <c r="AT52" i="7"/>
  <c r="A49" i="32"/>
  <c r="A51" i="32"/>
  <c r="A54" i="7"/>
  <c r="AT54" i="7"/>
  <c r="B54" i="7"/>
  <c r="A44" i="32"/>
  <c r="B47" i="7"/>
  <c r="AT47" i="7"/>
  <c r="A47" i="7"/>
  <c r="AT61" i="7"/>
  <c r="A61" i="7"/>
  <c r="B61" i="7"/>
  <c r="A58" i="32"/>
  <c r="CF57" i="7"/>
  <c r="CC13" i="7"/>
  <c r="CE13" i="7"/>
  <c r="CE68" i="7"/>
  <c r="CC68" i="7"/>
  <c r="CH107" i="7"/>
  <c r="CG46" i="7"/>
  <c r="A96" i="32"/>
  <c r="AT99" i="7"/>
  <c r="B99" i="7"/>
  <c r="A99" i="7"/>
  <c r="CH17" i="7"/>
  <c r="CH18" i="7"/>
  <c r="CF21" i="7"/>
  <c r="J15" i="7"/>
  <c r="K15" i="7" s="1"/>
  <c r="O15" i="7"/>
  <c r="H15" i="7"/>
  <c r="I15" i="7" s="1"/>
  <c r="L15" i="7"/>
  <c r="CF50" i="7"/>
  <c r="CC33" i="7"/>
  <c r="CE33" i="7"/>
  <c r="CG98" i="7"/>
  <c r="J75" i="7"/>
  <c r="K75" i="7" s="1"/>
  <c r="O75" i="7"/>
  <c r="H75" i="7"/>
  <c r="I75" i="7" s="1"/>
  <c r="L75" i="7"/>
  <c r="CF105" i="7"/>
  <c r="CH110" i="7"/>
  <c r="H80" i="7"/>
  <c r="I80" i="7" s="1"/>
  <c r="L80" i="7"/>
  <c r="O80" i="7"/>
  <c r="J80" i="7"/>
  <c r="K80" i="7" s="1"/>
  <c r="A35" i="32"/>
  <c r="AT38" i="7"/>
  <c r="A38" i="7"/>
  <c r="B38" i="7"/>
  <c r="CH46" i="7"/>
  <c r="B27" i="7"/>
  <c r="A27" i="7"/>
  <c r="AT27" i="7"/>
  <c r="A24" i="32"/>
  <c r="CH42" i="7"/>
  <c r="L100" i="7"/>
  <c r="H100" i="7"/>
  <c r="I100" i="7" s="1"/>
  <c r="O100" i="7"/>
  <c r="J100" i="7"/>
  <c r="K100" i="7" s="1"/>
  <c r="CH59" i="7"/>
  <c r="CF43" i="7"/>
  <c r="O43" i="7"/>
  <c r="J43" i="7"/>
  <c r="K43" i="7" s="1"/>
  <c r="L43" i="7"/>
  <c r="H43" i="7"/>
  <c r="I43" i="7" s="1"/>
  <c r="O40" i="7"/>
  <c r="H40" i="7"/>
  <c r="I40" i="7" s="1"/>
  <c r="J40" i="7"/>
  <c r="K40" i="7" s="1"/>
  <c r="L40" i="7"/>
  <c r="AT26" i="7"/>
  <c r="A26" i="7"/>
  <c r="A23" i="32"/>
  <c r="B26" i="7"/>
  <c r="O50" i="7"/>
  <c r="L50" i="7"/>
  <c r="J50" i="7"/>
  <c r="K50" i="7" s="1"/>
  <c r="H50" i="7"/>
  <c r="I50" i="7" s="1"/>
  <c r="CF87" i="7"/>
  <c r="B69" i="7"/>
  <c r="A69" i="7"/>
  <c r="AT69" i="7"/>
  <c r="A66" i="32"/>
  <c r="CF46" i="7"/>
  <c r="A48" i="7"/>
  <c r="A45" i="32"/>
  <c r="B48" i="7"/>
  <c r="AT48" i="7"/>
  <c r="A33" i="32"/>
  <c r="AT36" i="7"/>
  <c r="A36" i="7"/>
  <c r="B36" i="7"/>
  <c r="CF69" i="7"/>
  <c r="CC57" i="7"/>
  <c r="CE57" i="7"/>
  <c r="CF18" i="7"/>
  <c r="E6" i="7"/>
  <c r="F6" i="7"/>
  <c r="I6" i="7"/>
  <c r="J6" i="7"/>
  <c r="G6" i="7"/>
  <c r="H6" i="7" s="1"/>
  <c r="CC111" i="7"/>
  <c r="CE111" i="7"/>
  <c r="AT13" i="7"/>
  <c r="A13" i="7"/>
  <c r="A10" i="32"/>
  <c r="CF96" i="7"/>
  <c r="A100" i="32"/>
  <c r="B103" i="7"/>
  <c r="A103" i="7"/>
  <c r="AT103" i="7"/>
  <c r="CG29" i="7"/>
  <c r="CF26" i="7"/>
  <c r="A93" i="32"/>
  <c r="A96" i="7"/>
  <c r="B96" i="7"/>
  <c r="AT96" i="7"/>
  <c r="O34" i="7"/>
  <c r="L34" i="7"/>
  <c r="J34" i="7"/>
  <c r="K34" i="7" s="1"/>
  <c r="H34" i="7"/>
  <c r="I34" i="7" s="1"/>
  <c r="CF85" i="7"/>
  <c r="O60" i="7"/>
  <c r="L60" i="7"/>
  <c r="H60" i="7"/>
  <c r="I60" i="7" s="1"/>
  <c r="J60" i="7"/>
  <c r="K60" i="7" s="1"/>
  <c r="O110" i="7"/>
  <c r="J110" i="7"/>
  <c r="K110" i="7" s="1"/>
  <c r="L110" i="7"/>
  <c r="H110" i="7"/>
  <c r="I110" i="7" s="1"/>
  <c r="O78" i="7"/>
  <c r="J78" i="7"/>
  <c r="K78" i="7" s="1"/>
  <c r="L78" i="7"/>
  <c r="H78" i="7"/>
  <c r="I78" i="7" s="1"/>
  <c r="CF106" i="7"/>
  <c r="CC12" i="7"/>
  <c r="CE12" i="7"/>
  <c r="CF27" i="7"/>
  <c r="CF41" i="7"/>
  <c r="CG72" i="7"/>
  <c r="CE75" i="7"/>
  <c r="CC75" i="7"/>
  <c r="CH70" i="7"/>
  <c r="O63" i="7"/>
  <c r="H63" i="7"/>
  <c r="I63" i="7" s="1"/>
  <c r="L63" i="7"/>
  <c r="J63" i="7"/>
  <c r="K63" i="7" s="1"/>
  <c r="CF29" i="7"/>
  <c r="A11" i="7"/>
  <c r="AT11" i="7"/>
  <c r="E5" i="7"/>
  <c r="A8" i="32"/>
  <c r="B4" i="5"/>
  <c r="J16" i="7"/>
  <c r="K16" i="7" s="1"/>
  <c r="O16" i="7"/>
  <c r="L16" i="7"/>
  <c r="H16" i="7"/>
  <c r="I16" i="7" s="1"/>
  <c r="CH68" i="7"/>
  <c r="CG76" i="7"/>
  <c r="CH63" i="7"/>
  <c r="A37" i="7"/>
  <c r="A34" i="32"/>
  <c r="B37" i="7"/>
  <c r="AT37" i="7"/>
  <c r="CG102" i="7"/>
  <c r="CG19" i="7"/>
  <c r="CH23" i="7"/>
  <c r="CG14" i="7"/>
  <c r="CG94" i="7"/>
  <c r="CC62" i="7"/>
  <c r="CE62" i="7"/>
  <c r="CG77" i="7"/>
  <c r="L89" i="7"/>
  <c r="J89" i="7"/>
  <c r="K89" i="7" s="1"/>
  <c r="H89" i="7"/>
  <c r="I89" i="7" s="1"/>
  <c r="O89" i="7"/>
  <c r="CG45" i="7"/>
  <c r="J22" i="7"/>
  <c r="K22" i="7" s="1"/>
  <c r="L22" i="7"/>
  <c r="H22" i="7"/>
  <c r="I22" i="7" s="1"/>
  <c r="O22" i="7"/>
  <c r="CE17" i="7"/>
  <c r="CC17" i="7"/>
  <c r="L59" i="7"/>
  <c r="H59" i="7"/>
  <c r="I59" i="7" s="1"/>
  <c r="J59" i="7"/>
  <c r="K59" i="7" s="1"/>
  <c r="O59" i="7"/>
  <c r="CF109" i="7"/>
  <c r="AT78" i="7"/>
  <c r="B78" i="7"/>
  <c r="A78" i="7"/>
  <c r="A75" i="32"/>
  <c r="I8" i="5"/>
  <c r="I9" i="5" s="1"/>
  <c r="I10" i="5" s="1"/>
  <c r="Q8" i="5"/>
  <c r="Q9" i="5" s="1"/>
  <c r="Q10" i="5" s="1"/>
  <c r="P8" i="5"/>
  <c r="P9" i="5" s="1"/>
  <c r="P10" i="5" s="1"/>
  <c r="E8" i="5"/>
  <c r="E9" i="5" s="1"/>
  <c r="E10" i="5" s="1"/>
  <c r="K8" i="5"/>
  <c r="S8" i="5"/>
  <c r="S9" i="5" s="1"/>
  <c r="S10" i="5" s="1"/>
  <c r="O8" i="5"/>
  <c r="F8" i="5"/>
  <c r="F9" i="5" s="1"/>
  <c r="F10" i="5" s="1"/>
  <c r="C8" i="5"/>
  <c r="J8" i="5"/>
  <c r="J9" i="5" s="1"/>
  <c r="J10" i="5" s="1"/>
  <c r="R8" i="5"/>
  <c r="R9" i="5" s="1"/>
  <c r="R10" i="5" s="1"/>
  <c r="M8" i="5"/>
  <c r="A56" i="7"/>
  <c r="AT56" i="7"/>
  <c r="B56" i="7"/>
  <c r="A53" i="32"/>
  <c r="CE50" i="7"/>
  <c r="CC50" i="7"/>
  <c r="CF95" i="7"/>
  <c r="A90" i="7"/>
  <c r="AT90" i="7"/>
  <c r="A87" i="32"/>
  <c r="B90" i="7"/>
  <c r="AT17" i="7"/>
  <c r="A17" i="7"/>
  <c r="B17" i="7"/>
  <c r="A14" i="32"/>
  <c r="CH56" i="7"/>
  <c r="O94" i="7"/>
  <c r="J94" i="7"/>
  <c r="K94" i="7" s="1"/>
  <c r="L94" i="7"/>
  <c r="H94" i="7"/>
  <c r="I94" i="7" s="1"/>
  <c r="A63" i="32"/>
  <c r="AT66" i="7"/>
  <c r="A66" i="7"/>
  <c r="B66" i="7"/>
  <c r="O20" i="7"/>
  <c r="J20" i="7"/>
  <c r="K20" i="7" s="1"/>
  <c r="L20" i="7"/>
  <c r="H20" i="7"/>
  <c r="I20" i="7" s="1"/>
  <c r="A23" i="7"/>
  <c r="B23" i="7"/>
  <c r="AT23" i="7"/>
  <c r="A20" i="32"/>
  <c r="AS16" i="7" l="1"/>
  <c r="M16" i="7"/>
  <c r="M60" i="7"/>
  <c r="AS60" i="7"/>
  <c r="M50" i="7"/>
  <c r="AS50" i="7"/>
  <c r="DH57" i="7"/>
  <c r="DM57" i="7"/>
  <c r="M24" i="7"/>
  <c r="AS24" i="7"/>
  <c r="DH30" i="7"/>
  <c r="DM30" i="7"/>
  <c r="D34" i="32"/>
  <c r="C34" i="32"/>
  <c r="G34" i="32"/>
  <c r="B34" i="32"/>
  <c r="AS63" i="7"/>
  <c r="M63" i="7"/>
  <c r="C93" i="32"/>
  <c r="B93" i="32"/>
  <c r="D93" i="32"/>
  <c r="G93" i="32"/>
  <c r="B10" i="32"/>
  <c r="C10" i="32"/>
  <c r="G10" i="32"/>
  <c r="D10" i="32"/>
  <c r="DM47" i="7"/>
  <c r="DH47" i="7"/>
  <c r="B49" i="32"/>
  <c r="D49" i="32"/>
  <c r="C49" i="32"/>
  <c r="G49" i="32"/>
  <c r="M95" i="7"/>
  <c r="AS95" i="7"/>
  <c r="DM40" i="7"/>
  <c r="DH40" i="7"/>
  <c r="AS35" i="7"/>
  <c r="M35" i="7"/>
  <c r="B15" i="32"/>
  <c r="C15" i="32"/>
  <c r="D15" i="32"/>
  <c r="G15" i="32"/>
  <c r="M102" i="7"/>
  <c r="AS102" i="7"/>
  <c r="B71" i="32"/>
  <c r="D71" i="32"/>
  <c r="G71" i="32"/>
  <c r="C71" i="32"/>
  <c r="D36" i="32"/>
  <c r="G36" i="32"/>
  <c r="B36" i="32"/>
  <c r="C36" i="32"/>
  <c r="AS38" i="7"/>
  <c r="M38" i="7"/>
  <c r="AS42" i="7"/>
  <c r="M42" i="7"/>
  <c r="AS101" i="7"/>
  <c r="M101" i="7"/>
  <c r="AS52" i="7"/>
  <c r="M52" i="7"/>
  <c r="B9" i="32"/>
  <c r="D9" i="32"/>
  <c r="G9" i="32"/>
  <c r="C9" i="32"/>
  <c r="DM23" i="7"/>
  <c r="DH23" i="7"/>
  <c r="G63" i="32"/>
  <c r="C63" i="32"/>
  <c r="D63" i="32"/>
  <c r="B63" i="32"/>
  <c r="DM17" i="7"/>
  <c r="DH17" i="7"/>
  <c r="DH37" i="7"/>
  <c r="DM37" i="7"/>
  <c r="AS110" i="7"/>
  <c r="M110" i="7"/>
  <c r="B13" i="7"/>
  <c r="DH13" i="7"/>
  <c r="DM13" i="7"/>
  <c r="B33" i="32"/>
  <c r="G33" i="32"/>
  <c r="C33" i="32"/>
  <c r="D33" i="32"/>
  <c r="DM69" i="7"/>
  <c r="DH69" i="7"/>
  <c r="D23" i="32"/>
  <c r="B23" i="32"/>
  <c r="G23" i="32"/>
  <c r="C23" i="32"/>
  <c r="M43" i="7"/>
  <c r="AS43" i="7"/>
  <c r="M100" i="7"/>
  <c r="AS100" i="7"/>
  <c r="DM38" i="7"/>
  <c r="DH38" i="7"/>
  <c r="DH99" i="7"/>
  <c r="DM99" i="7"/>
  <c r="DM110" i="7"/>
  <c r="DH110" i="7"/>
  <c r="DH70" i="7"/>
  <c r="DM70" i="7"/>
  <c r="AS97" i="7"/>
  <c r="M97" i="7"/>
  <c r="M56" i="7"/>
  <c r="AS56" i="7"/>
  <c r="DH68" i="7"/>
  <c r="DM68" i="7"/>
  <c r="DH74" i="7"/>
  <c r="DM74" i="7"/>
  <c r="M57" i="7"/>
  <c r="AS57" i="7"/>
  <c r="B39" i="32"/>
  <c r="C39" i="32"/>
  <c r="D39" i="32"/>
  <c r="G39" i="32"/>
  <c r="DH75" i="7"/>
  <c r="DM75" i="7"/>
  <c r="DH77" i="7"/>
  <c r="DM77" i="7"/>
  <c r="M92" i="7"/>
  <c r="AS92" i="7"/>
  <c r="AS111" i="7"/>
  <c r="M111" i="7"/>
  <c r="DH15" i="7"/>
  <c r="DM15" i="7"/>
  <c r="DH53" i="7"/>
  <c r="DM53" i="7"/>
  <c r="M70" i="7"/>
  <c r="AS70" i="7"/>
  <c r="DM58" i="7"/>
  <c r="DH58" i="7"/>
  <c r="AS84" i="7"/>
  <c r="M84" i="7"/>
  <c r="G78" i="32"/>
  <c r="B78" i="32"/>
  <c r="C78" i="32"/>
  <c r="D78" i="32"/>
  <c r="D21" i="32"/>
  <c r="B21" i="32"/>
  <c r="G21" i="32"/>
  <c r="C21" i="32"/>
  <c r="DH89" i="7"/>
  <c r="DM89" i="7"/>
  <c r="DH45" i="7"/>
  <c r="DM45" i="7"/>
  <c r="AS39" i="7"/>
  <c r="M39" i="7"/>
  <c r="AS76" i="7"/>
  <c r="M76" i="7"/>
  <c r="D46" i="32"/>
  <c r="G46" i="32"/>
  <c r="C46" i="32"/>
  <c r="B46" i="32"/>
  <c r="K5" i="7"/>
  <c r="AS31" i="7"/>
  <c r="M31" i="7"/>
  <c r="D62" i="32"/>
  <c r="G62" i="32"/>
  <c r="B62" i="32"/>
  <c r="C62" i="32"/>
  <c r="DH105" i="7"/>
  <c r="DM105" i="7"/>
  <c r="C104" i="32"/>
  <c r="B104" i="32"/>
  <c r="D104" i="32"/>
  <c r="G104" i="32"/>
  <c r="B13" i="32"/>
  <c r="D13" i="32"/>
  <c r="G13" i="32"/>
  <c r="C13" i="32"/>
  <c r="DH14" i="7"/>
  <c r="DM14" i="7"/>
  <c r="G20" i="32"/>
  <c r="B20" i="32"/>
  <c r="D20" i="32"/>
  <c r="C20" i="32"/>
  <c r="G8" i="32"/>
  <c r="C8" i="32"/>
  <c r="D8" i="32"/>
  <c r="B8" i="32"/>
  <c r="DM26" i="7"/>
  <c r="DH26" i="7"/>
  <c r="M75" i="7"/>
  <c r="AS75" i="7"/>
  <c r="M15" i="7"/>
  <c r="AS15" i="7"/>
  <c r="DH52" i="7"/>
  <c r="DM52" i="7"/>
  <c r="M54" i="7"/>
  <c r="AS54" i="7"/>
  <c r="D41" i="32"/>
  <c r="G41" i="32"/>
  <c r="B41" i="32"/>
  <c r="C41" i="32"/>
  <c r="C95" i="32"/>
  <c r="B95" i="32"/>
  <c r="D95" i="32"/>
  <c r="G95" i="32"/>
  <c r="C107" i="32"/>
  <c r="G107" i="32"/>
  <c r="D107" i="32"/>
  <c r="B107" i="32"/>
  <c r="DH43" i="7"/>
  <c r="DM43" i="7"/>
  <c r="B37" i="32"/>
  <c r="G37" i="32"/>
  <c r="D37" i="32"/>
  <c r="C37" i="32"/>
  <c r="DH94" i="7"/>
  <c r="DM94" i="7"/>
  <c r="DM18" i="7"/>
  <c r="DH18" i="7"/>
  <c r="G79" i="32"/>
  <c r="D79" i="32"/>
  <c r="B79" i="32"/>
  <c r="C79" i="32"/>
  <c r="DH108" i="7"/>
  <c r="DM108" i="7"/>
  <c r="DH39" i="7"/>
  <c r="DM39" i="7"/>
  <c r="C69" i="32"/>
  <c r="G69" i="32"/>
  <c r="B69" i="32"/>
  <c r="D69" i="32"/>
  <c r="G72" i="32"/>
  <c r="B72" i="32"/>
  <c r="C72" i="32"/>
  <c r="D72" i="32"/>
  <c r="D74" i="32"/>
  <c r="G74" i="32"/>
  <c r="B74" i="32"/>
  <c r="C74" i="32"/>
  <c r="M44" i="7"/>
  <c r="AS44" i="7"/>
  <c r="DH86" i="7"/>
  <c r="DM86" i="7"/>
  <c r="DH32" i="7"/>
  <c r="DM32" i="7"/>
  <c r="DH33" i="7"/>
  <c r="DM33" i="7"/>
  <c r="DH22" i="7"/>
  <c r="DM22" i="7"/>
  <c r="G55" i="32"/>
  <c r="B55" i="32"/>
  <c r="C55" i="32"/>
  <c r="D55" i="32"/>
  <c r="DH24" i="7"/>
  <c r="DM24" i="7"/>
  <c r="B80" i="32"/>
  <c r="C80" i="32"/>
  <c r="G80" i="32"/>
  <c r="D80" i="32"/>
  <c r="G86" i="32"/>
  <c r="D86" i="32"/>
  <c r="B86" i="32"/>
  <c r="C86" i="32"/>
  <c r="M49" i="7"/>
  <c r="AS49" i="7"/>
  <c r="B106" i="32"/>
  <c r="C106" i="32"/>
  <c r="G106" i="32"/>
  <c r="D106" i="32"/>
  <c r="DH19" i="7"/>
  <c r="DM19" i="7"/>
  <c r="DM84" i="7"/>
  <c r="DH84" i="7"/>
  <c r="DH41" i="7"/>
  <c r="DM41" i="7"/>
  <c r="M81" i="7"/>
  <c r="AS81" i="7"/>
  <c r="AS66" i="7"/>
  <c r="M66" i="7"/>
  <c r="G57" i="32"/>
  <c r="B57" i="32"/>
  <c r="C57" i="32"/>
  <c r="D57" i="32"/>
  <c r="AS20" i="7"/>
  <c r="M20" i="7"/>
  <c r="M94" i="7"/>
  <c r="AS94" i="7"/>
  <c r="U8" i="5"/>
  <c r="O9" i="5"/>
  <c r="U9" i="5" s="1"/>
  <c r="DH78" i="7"/>
  <c r="DM78" i="7"/>
  <c r="C9" i="5"/>
  <c r="C10" i="5" s="1"/>
  <c r="M5" i="7"/>
  <c r="M34" i="7"/>
  <c r="AS34" i="7"/>
  <c r="C24" i="32"/>
  <c r="D24" i="32"/>
  <c r="G24" i="32"/>
  <c r="B24" i="32"/>
  <c r="B35" i="32"/>
  <c r="G35" i="32"/>
  <c r="C35" i="32"/>
  <c r="D35" i="32"/>
  <c r="C44" i="32"/>
  <c r="G44" i="32"/>
  <c r="B44" i="32"/>
  <c r="D44" i="32"/>
  <c r="AS98" i="7"/>
  <c r="M98" i="7"/>
  <c r="AS18" i="7"/>
  <c r="M18" i="7"/>
  <c r="DH82" i="7"/>
  <c r="DM82" i="7"/>
  <c r="M91" i="7"/>
  <c r="AS91" i="7"/>
  <c r="AS51" i="7"/>
  <c r="M51" i="7"/>
  <c r="AS79" i="7"/>
  <c r="M79" i="7"/>
  <c r="G26" i="32"/>
  <c r="C26" i="32"/>
  <c r="D26" i="32"/>
  <c r="B26" i="32"/>
  <c r="DH51" i="7"/>
  <c r="DM51" i="7"/>
  <c r="AS106" i="7"/>
  <c r="M106" i="7"/>
  <c r="M107" i="7"/>
  <c r="AS107" i="7"/>
  <c r="D101" i="32"/>
  <c r="C101" i="32"/>
  <c r="B101" i="32"/>
  <c r="G101" i="32"/>
  <c r="M99" i="7"/>
  <c r="AS99" i="7"/>
  <c r="DH62" i="7"/>
  <c r="DM62" i="7"/>
  <c r="AS48" i="7"/>
  <c r="M48" i="7"/>
  <c r="M30" i="7"/>
  <c r="AS30" i="7"/>
  <c r="M65" i="7"/>
  <c r="AS65" i="7"/>
  <c r="DH59" i="7"/>
  <c r="DM59" i="7"/>
  <c r="M13" i="7"/>
  <c r="AS13" i="7"/>
  <c r="DH93" i="7"/>
  <c r="DM93" i="7"/>
  <c r="DM83" i="7"/>
  <c r="DH83" i="7"/>
  <c r="G73" i="32"/>
  <c r="C73" i="32"/>
  <c r="D73" i="32"/>
  <c r="B73" i="32"/>
  <c r="C22" i="32"/>
  <c r="D22" i="32"/>
  <c r="G22" i="32"/>
  <c r="B22" i="32"/>
  <c r="D28" i="32"/>
  <c r="G28" i="32"/>
  <c r="C28" i="32"/>
  <c r="B28" i="32"/>
  <c r="AS23" i="7"/>
  <c r="M23" i="7"/>
  <c r="AS71" i="7"/>
  <c r="M71" i="7"/>
  <c r="B81" i="32"/>
  <c r="C81" i="32"/>
  <c r="D81" i="32"/>
  <c r="G81" i="32"/>
  <c r="B103" i="32"/>
  <c r="C103" i="32"/>
  <c r="G103" i="32"/>
  <c r="D103" i="32"/>
  <c r="DH80" i="7"/>
  <c r="DM80" i="7"/>
  <c r="DH107" i="7"/>
  <c r="DM107" i="7"/>
  <c r="DM16" i="7"/>
  <c r="DH16" i="7"/>
  <c r="AS93" i="7"/>
  <c r="M93" i="7"/>
  <c r="B94" i="32"/>
  <c r="G94" i="32"/>
  <c r="C94" i="32"/>
  <c r="D94" i="32"/>
  <c r="DH60" i="7"/>
  <c r="DM60" i="7"/>
  <c r="DH90" i="7"/>
  <c r="DM90" i="7"/>
  <c r="D53" i="32"/>
  <c r="C53" i="32"/>
  <c r="G53" i="32"/>
  <c r="B53" i="32"/>
  <c r="C75" i="32"/>
  <c r="G75" i="32"/>
  <c r="D75" i="32"/>
  <c r="B75" i="32"/>
  <c r="N5" i="7"/>
  <c r="N6" i="7"/>
  <c r="DH103" i="7"/>
  <c r="DM103" i="7"/>
  <c r="M40" i="7"/>
  <c r="AS40" i="7"/>
  <c r="G96" i="32"/>
  <c r="B96" i="32"/>
  <c r="C96" i="32"/>
  <c r="D96" i="32"/>
  <c r="G58" i="32"/>
  <c r="C58" i="32"/>
  <c r="B58" i="32"/>
  <c r="D58" i="32"/>
  <c r="DM73" i="7"/>
  <c r="DH73" i="7"/>
  <c r="D40" i="32"/>
  <c r="C40" i="32"/>
  <c r="G40" i="32"/>
  <c r="B40" i="32"/>
  <c r="D91" i="32"/>
  <c r="G91" i="32"/>
  <c r="C91" i="32"/>
  <c r="B91" i="32"/>
  <c r="M41" i="7"/>
  <c r="AS41" i="7"/>
  <c r="B54" i="32"/>
  <c r="D54" i="32"/>
  <c r="G54" i="32"/>
  <c r="C54" i="32"/>
  <c r="B89" i="32"/>
  <c r="C89" i="32"/>
  <c r="D89" i="32"/>
  <c r="G89" i="32"/>
  <c r="D48" i="32"/>
  <c r="C48" i="32"/>
  <c r="G48" i="32"/>
  <c r="B48" i="32"/>
  <c r="DM104" i="7"/>
  <c r="DH104" i="7"/>
  <c r="C109" i="32"/>
  <c r="D109" i="32"/>
  <c r="G109" i="32"/>
  <c r="B109" i="32"/>
  <c r="M108" i="7"/>
  <c r="AS108" i="7"/>
  <c r="DH28" i="7"/>
  <c r="DM28" i="7"/>
  <c r="G17" i="32"/>
  <c r="C17" i="32"/>
  <c r="D17" i="32"/>
  <c r="B17" i="32"/>
  <c r="DM35" i="7"/>
  <c r="DH35" i="7"/>
  <c r="D59" i="32"/>
  <c r="G59" i="32"/>
  <c r="C59" i="32"/>
  <c r="B59" i="32"/>
  <c r="AS26" i="7"/>
  <c r="M26" i="7"/>
  <c r="D98" i="32"/>
  <c r="G98" i="32"/>
  <c r="B98" i="32"/>
  <c r="C98" i="32"/>
  <c r="G56" i="32"/>
  <c r="B56" i="32"/>
  <c r="C56" i="32"/>
  <c r="D56" i="32"/>
  <c r="M112" i="7"/>
  <c r="AS112" i="7"/>
  <c r="DH81" i="7"/>
  <c r="DM81" i="7"/>
  <c r="B47" i="32"/>
  <c r="C47" i="32"/>
  <c r="D47" i="32"/>
  <c r="G47" i="32"/>
  <c r="AS12" i="7"/>
  <c r="M12" i="7"/>
  <c r="AS104" i="7"/>
  <c r="M104" i="7"/>
  <c r="DH109" i="7"/>
  <c r="DM109" i="7"/>
  <c r="AS82" i="7"/>
  <c r="M82" i="7"/>
  <c r="DH31" i="7"/>
  <c r="DM31" i="7"/>
  <c r="DM87" i="7"/>
  <c r="DH87" i="7"/>
  <c r="C38" i="32"/>
  <c r="B38" i="32"/>
  <c r="D38" i="32"/>
  <c r="G38" i="32"/>
  <c r="DH64" i="7"/>
  <c r="DM64" i="7"/>
  <c r="G99" i="32"/>
  <c r="B99" i="32"/>
  <c r="C99" i="32"/>
  <c r="D99" i="32"/>
  <c r="DH97" i="7"/>
  <c r="DM97" i="7"/>
  <c r="AS59" i="7"/>
  <c r="M59" i="7"/>
  <c r="B87" i="32"/>
  <c r="C87" i="32"/>
  <c r="G87" i="32"/>
  <c r="D87" i="32"/>
  <c r="D45" i="32"/>
  <c r="B45" i="32"/>
  <c r="C45" i="32"/>
  <c r="G45" i="32"/>
  <c r="DH56" i="7"/>
  <c r="DM56" i="7"/>
  <c r="K9" i="5"/>
  <c r="K10" i="5" s="1"/>
  <c r="L8" i="5"/>
  <c r="M89" i="7"/>
  <c r="AS89" i="7"/>
  <c r="B11" i="7"/>
  <c r="DH11" i="7"/>
  <c r="DM11" i="7"/>
  <c r="AS78" i="7"/>
  <c r="M78" i="7"/>
  <c r="DH48" i="7"/>
  <c r="DM48" i="7"/>
  <c r="DH27" i="7"/>
  <c r="DM27" i="7"/>
  <c r="D70" i="32"/>
  <c r="B70" i="32"/>
  <c r="C70" i="32"/>
  <c r="G70" i="32"/>
  <c r="M61" i="7"/>
  <c r="AS61" i="7"/>
  <c r="AS33" i="7"/>
  <c r="M33" i="7"/>
  <c r="C105" i="32"/>
  <c r="G105" i="32"/>
  <c r="B105" i="32"/>
  <c r="D105" i="32"/>
  <c r="AS32" i="7"/>
  <c r="M32" i="7"/>
  <c r="DH92" i="7"/>
  <c r="DM92" i="7"/>
  <c r="AS17" i="7"/>
  <c r="M17" i="7"/>
  <c r="DH72" i="7"/>
  <c r="DM72" i="7"/>
  <c r="DH46" i="7"/>
  <c r="DM46" i="7"/>
  <c r="DM29" i="7"/>
  <c r="DH29" i="7"/>
  <c r="M28" i="7"/>
  <c r="AS28" i="7"/>
  <c r="AS27" i="7"/>
  <c r="M27" i="7"/>
  <c r="C32" i="32"/>
  <c r="B32" i="32"/>
  <c r="D32" i="32"/>
  <c r="G32" i="32"/>
  <c r="C83" i="32"/>
  <c r="B83" i="32"/>
  <c r="D83" i="32"/>
  <c r="G83" i="32"/>
  <c r="M62" i="7"/>
  <c r="AS62" i="7"/>
  <c r="D30" i="32"/>
  <c r="G30" i="32"/>
  <c r="C30" i="32"/>
  <c r="B30" i="32"/>
  <c r="DH101" i="7"/>
  <c r="DM101" i="7"/>
  <c r="G76" i="32"/>
  <c r="D76" i="32"/>
  <c r="B76" i="32"/>
  <c r="C76" i="32"/>
  <c r="B90" i="32"/>
  <c r="C90" i="32"/>
  <c r="G90" i="32"/>
  <c r="D90" i="32"/>
  <c r="DM76" i="7"/>
  <c r="DH76" i="7"/>
  <c r="DH25" i="7"/>
  <c r="DM25" i="7"/>
  <c r="DH21" i="7"/>
  <c r="DM21" i="7"/>
  <c r="AS90" i="7"/>
  <c r="M90" i="7"/>
  <c r="M86" i="7"/>
  <c r="AS86" i="7"/>
  <c r="G82" i="32"/>
  <c r="B82" i="32"/>
  <c r="C82" i="32"/>
  <c r="D82" i="32"/>
  <c r="G77" i="32"/>
  <c r="C77" i="32"/>
  <c r="D77" i="32"/>
  <c r="B77" i="32"/>
  <c r="B97" i="32"/>
  <c r="G97" i="32"/>
  <c r="C97" i="32"/>
  <c r="D97" i="32"/>
  <c r="C61" i="32"/>
  <c r="G61" i="32"/>
  <c r="B61" i="32"/>
  <c r="D61" i="32"/>
  <c r="DH102" i="7"/>
  <c r="DM102" i="7"/>
  <c r="M64" i="7"/>
  <c r="AS64" i="7"/>
  <c r="DM67" i="7"/>
  <c r="DH67" i="7"/>
  <c r="C100" i="32"/>
  <c r="G100" i="32"/>
  <c r="B100" i="32"/>
  <c r="D100" i="32"/>
  <c r="AS21" i="7"/>
  <c r="M21" i="7"/>
  <c r="M11" i="7"/>
  <c r="AS11" i="7"/>
  <c r="D84" i="32"/>
  <c r="G84" i="32"/>
  <c r="C84" i="32"/>
  <c r="B84" i="32"/>
  <c r="D88" i="32"/>
  <c r="C88" i="32"/>
  <c r="G88" i="32"/>
  <c r="B88" i="32"/>
  <c r="DM85" i="7"/>
  <c r="DH85" i="7"/>
  <c r="DH65" i="7"/>
  <c r="DM65" i="7"/>
  <c r="DH100" i="7"/>
  <c r="DM100" i="7"/>
  <c r="C31" i="32"/>
  <c r="G31" i="32"/>
  <c r="B31" i="32"/>
  <c r="D31" i="32"/>
  <c r="AS96" i="7"/>
  <c r="M96" i="7"/>
  <c r="N8" i="5"/>
  <c r="M9" i="5"/>
  <c r="M10" i="5" s="1"/>
  <c r="AS80" i="7"/>
  <c r="M80" i="7"/>
  <c r="DM61" i="7"/>
  <c r="DH61" i="7"/>
  <c r="DH54" i="7"/>
  <c r="DM54" i="7"/>
  <c r="AS53" i="7"/>
  <c r="M53" i="7"/>
  <c r="C67" i="32"/>
  <c r="G67" i="32"/>
  <c r="D67" i="32"/>
  <c r="B67" i="32"/>
  <c r="DH112" i="7"/>
  <c r="DM112" i="7"/>
  <c r="B12" i="32"/>
  <c r="C12" i="32"/>
  <c r="D12" i="32"/>
  <c r="G12" i="32"/>
  <c r="B25" i="32"/>
  <c r="G25" i="32"/>
  <c r="C25" i="32"/>
  <c r="D25" i="32"/>
  <c r="DM20" i="7"/>
  <c r="DH20" i="7"/>
  <c r="AS74" i="7"/>
  <c r="M74" i="7"/>
  <c r="DM55" i="7"/>
  <c r="DH55" i="7"/>
  <c r="DH63" i="7"/>
  <c r="DM63" i="7"/>
  <c r="AS14" i="7"/>
  <c r="M14" i="7"/>
  <c r="DM71" i="7"/>
  <c r="DH71" i="7"/>
  <c r="B92" i="32"/>
  <c r="C92" i="32"/>
  <c r="D92" i="32"/>
  <c r="G92" i="32"/>
  <c r="DH50" i="7"/>
  <c r="DM50" i="7"/>
  <c r="D85" i="32"/>
  <c r="B85" i="32"/>
  <c r="G85" i="32"/>
  <c r="C85" i="32"/>
  <c r="M103" i="7"/>
  <c r="AS103" i="7"/>
  <c r="M55" i="7"/>
  <c r="AS55" i="7"/>
  <c r="DH66" i="7"/>
  <c r="DM66" i="7"/>
  <c r="G14" i="32"/>
  <c r="B14" i="32"/>
  <c r="C14" i="32"/>
  <c r="D14" i="32"/>
  <c r="AS22" i="7"/>
  <c r="M22" i="7"/>
  <c r="DH96" i="7"/>
  <c r="DM96" i="7"/>
  <c r="K6" i="7"/>
  <c r="DH36" i="7"/>
  <c r="DM36" i="7"/>
  <c r="C66" i="32"/>
  <c r="D66" i="32"/>
  <c r="B66" i="32"/>
  <c r="G66" i="32"/>
  <c r="C51" i="32"/>
  <c r="G51" i="32"/>
  <c r="B51" i="32"/>
  <c r="D51" i="32"/>
  <c r="DM98" i="7"/>
  <c r="DH98" i="7"/>
  <c r="AS87" i="7"/>
  <c r="M87" i="7"/>
  <c r="AS46" i="7"/>
  <c r="M46" i="7"/>
  <c r="D65" i="32"/>
  <c r="B65" i="32"/>
  <c r="C65" i="32"/>
  <c r="G65" i="32"/>
  <c r="AS47" i="7"/>
  <c r="M47" i="7"/>
  <c r="DH42" i="7"/>
  <c r="DM42" i="7"/>
  <c r="AS77" i="7"/>
  <c r="M77" i="7"/>
  <c r="C43" i="32"/>
  <c r="D43" i="32"/>
  <c r="B43" i="32"/>
  <c r="G43" i="32"/>
  <c r="AS19" i="7"/>
  <c r="M19" i="7"/>
  <c r="B27" i="32"/>
  <c r="C27" i="32"/>
  <c r="D27" i="32"/>
  <c r="G27" i="32"/>
  <c r="DH12" i="7"/>
  <c r="DM12" i="7"/>
  <c r="AS85" i="7"/>
  <c r="M85" i="7"/>
  <c r="D52" i="32"/>
  <c r="G52" i="32"/>
  <c r="C52" i="32"/>
  <c r="B52" i="32"/>
  <c r="G60" i="32"/>
  <c r="B60" i="32"/>
  <c r="C60" i="32"/>
  <c r="D60" i="32"/>
  <c r="C50" i="32"/>
  <c r="G50" i="32"/>
  <c r="B50" i="32"/>
  <c r="D50" i="32"/>
  <c r="C29" i="32"/>
  <c r="D29" i="32"/>
  <c r="G29" i="32"/>
  <c r="B29" i="32"/>
  <c r="M88" i="7"/>
  <c r="AS88" i="7"/>
  <c r="G108" i="32"/>
  <c r="B108" i="32"/>
  <c r="C108" i="32"/>
  <c r="D108" i="32"/>
  <c r="DH95" i="7"/>
  <c r="DM95" i="7"/>
  <c r="DH88" i="7"/>
  <c r="DM88" i="7"/>
  <c r="G42" i="32"/>
  <c r="D42" i="32"/>
  <c r="C42" i="32"/>
  <c r="B42" i="32"/>
  <c r="C16" i="32"/>
  <c r="G16" i="32"/>
  <c r="D16" i="32"/>
  <c r="B16" i="32"/>
  <c r="M72" i="7"/>
  <c r="AS72" i="7"/>
  <c r="AS45" i="7"/>
  <c r="M45" i="7"/>
  <c r="M36" i="7"/>
  <c r="AS36" i="7"/>
  <c r="DH91" i="7"/>
  <c r="DM91" i="7"/>
  <c r="M25" i="7"/>
  <c r="AS25" i="7"/>
  <c r="AS83" i="7"/>
  <c r="M83" i="7"/>
  <c r="DH34" i="7"/>
  <c r="DM34" i="7"/>
  <c r="M105" i="7"/>
  <c r="AS105" i="7"/>
  <c r="B11" i="32"/>
  <c r="D11" i="32"/>
  <c r="C11" i="32"/>
  <c r="G11" i="32"/>
  <c r="AS68" i="7"/>
  <c r="M68" i="7"/>
  <c r="D64" i="32"/>
  <c r="G64" i="32"/>
  <c r="C64" i="32"/>
  <c r="B64" i="32"/>
  <c r="T10" i="5"/>
  <c r="DM44" i="7"/>
  <c r="DH44" i="7"/>
  <c r="AS73" i="7"/>
  <c r="M73" i="7"/>
  <c r="M109" i="7"/>
  <c r="AS109" i="7"/>
  <c r="B19" i="32"/>
  <c r="D19" i="32"/>
  <c r="C19" i="32"/>
  <c r="G19" i="32"/>
  <c r="DM111" i="7"/>
  <c r="DH111" i="7"/>
  <c r="AS67" i="7"/>
  <c r="M67" i="7"/>
  <c r="DM79" i="7"/>
  <c r="DH79" i="7"/>
  <c r="B68" i="32"/>
  <c r="G68" i="32"/>
  <c r="C68" i="32"/>
  <c r="D68" i="32"/>
  <c r="G18" i="32"/>
  <c r="D18" i="32"/>
  <c r="B18" i="32"/>
  <c r="C18" i="32"/>
  <c r="AS29" i="7"/>
  <c r="M29" i="7"/>
  <c r="DM49" i="7"/>
  <c r="DH49" i="7"/>
  <c r="M37" i="7"/>
  <c r="AS37" i="7"/>
  <c r="DH106" i="7"/>
  <c r="DM106" i="7"/>
  <c r="B102" i="32"/>
  <c r="G102" i="32"/>
  <c r="C102" i="32"/>
  <c r="D102" i="32"/>
  <c r="AS69" i="7"/>
  <c r="M69" i="7"/>
  <c r="M58" i="7"/>
  <c r="AS58" i="7"/>
  <c r="N9" i="5" l="1"/>
  <c r="L9" i="5"/>
  <c r="L10" i="5"/>
  <c r="A11" i="5"/>
  <c r="O10" i="5"/>
  <c r="N10" i="5"/>
  <c r="O17" i="5" l="1"/>
  <c r="C22" i="5"/>
  <c r="S28" i="5"/>
  <c r="S19" i="5"/>
  <c r="J21" i="5"/>
  <c r="O19" i="5"/>
  <c r="O14" i="5"/>
  <c r="P25" i="5"/>
  <c r="I30" i="5"/>
  <c r="E22" i="5"/>
  <c r="T22" i="5" s="1"/>
  <c r="F30" i="5"/>
  <c r="Q13" i="5"/>
  <c r="K13" i="5"/>
  <c r="L13" i="5" s="1"/>
  <c r="K31" i="5"/>
  <c r="L31" i="5" s="1"/>
  <c r="O22" i="5"/>
  <c r="P29" i="5"/>
  <c r="F21" i="5"/>
  <c r="J19" i="5"/>
  <c r="Q23" i="5"/>
  <c r="C29" i="5"/>
  <c r="F29" i="5"/>
  <c r="Q28" i="5"/>
  <c r="R29" i="5"/>
  <c r="F26" i="5"/>
  <c r="C25" i="5"/>
  <c r="Q15" i="5"/>
  <c r="K15" i="5"/>
  <c r="L15" i="5" s="1"/>
  <c r="P15" i="5"/>
  <c r="S12" i="5"/>
  <c r="F28" i="5"/>
  <c r="J24" i="5"/>
  <c r="Q31" i="5"/>
  <c r="C20" i="5"/>
  <c r="P28" i="5"/>
  <c r="M20" i="5"/>
  <c r="N20" i="5" s="1"/>
  <c r="M13" i="5"/>
  <c r="N13" i="5" s="1"/>
  <c r="Q27" i="5"/>
  <c r="J28" i="5"/>
  <c r="O23" i="5"/>
  <c r="M23" i="5"/>
  <c r="N23" i="5" s="1"/>
  <c r="E29" i="5"/>
  <c r="T29" i="5" s="1"/>
  <c r="R28" i="5"/>
  <c r="F20" i="5"/>
  <c r="O28" i="5"/>
  <c r="P16" i="5"/>
  <c r="E21" i="5"/>
  <c r="T21" i="5" s="1"/>
  <c r="S16" i="5"/>
  <c r="C15" i="5"/>
  <c r="Q21" i="5"/>
  <c r="J27" i="5"/>
  <c r="O13" i="5"/>
  <c r="S18" i="5"/>
  <c r="K22" i="5"/>
  <c r="L22" i="5" s="1"/>
  <c r="R22" i="5"/>
  <c r="E19" i="5"/>
  <c r="T19" i="5" s="1"/>
  <c r="K27" i="5"/>
  <c r="L27" i="5" s="1"/>
  <c r="Q22" i="5"/>
  <c r="E28" i="5"/>
  <c r="T28" i="5" s="1"/>
  <c r="E17" i="5"/>
  <c r="T17" i="5" s="1"/>
  <c r="M14" i="5"/>
  <c r="N14" i="5" s="1"/>
  <c r="J26" i="5"/>
  <c r="R15" i="5"/>
  <c r="Q12" i="5"/>
  <c r="S24" i="5"/>
  <c r="R17" i="5"/>
  <c r="Q17" i="5"/>
  <c r="J29" i="5"/>
  <c r="C16" i="5"/>
  <c r="I17" i="5"/>
  <c r="M27" i="5"/>
  <c r="N27" i="5" s="1"/>
  <c r="K28" i="5"/>
  <c r="L28" i="5" s="1"/>
  <c r="K29" i="5"/>
  <c r="L29" i="5" s="1"/>
  <c r="R26" i="5"/>
  <c r="E30" i="5"/>
  <c r="T30" i="5" s="1"/>
  <c r="C30" i="5"/>
  <c r="P20" i="5"/>
  <c r="I29" i="5"/>
  <c r="R21" i="5"/>
  <c r="C27" i="5"/>
  <c r="M24" i="5"/>
  <c r="N24" i="5" s="1"/>
  <c r="F15" i="5"/>
  <c r="J23" i="5"/>
  <c r="J13" i="5"/>
  <c r="C28" i="5"/>
  <c r="S13" i="5"/>
  <c r="C19" i="5"/>
  <c r="P30" i="5"/>
  <c r="E12" i="5"/>
  <c r="E16" i="5"/>
  <c r="T16" i="5" s="1"/>
  <c r="P14" i="5"/>
  <c r="R19" i="5"/>
  <c r="R12" i="5"/>
  <c r="Q20" i="5"/>
  <c r="S25" i="5"/>
  <c r="M28" i="5"/>
  <c r="N28" i="5" s="1"/>
  <c r="J12" i="5"/>
  <c r="I18" i="5"/>
  <c r="O24" i="5"/>
  <c r="Q18" i="5"/>
  <c r="E18" i="5"/>
  <c r="T18" i="5" s="1"/>
  <c r="O29" i="5"/>
  <c r="O31" i="5"/>
  <c r="P27" i="5"/>
  <c r="F12" i="5"/>
  <c r="I14" i="5"/>
  <c r="O16" i="5"/>
  <c r="S14" i="5"/>
  <c r="M18" i="5"/>
  <c r="N18" i="5" s="1"/>
  <c r="S20" i="5"/>
  <c r="E14" i="5"/>
  <c r="T14" i="5" s="1"/>
  <c r="Q14" i="5"/>
  <c r="U14" i="5" s="1"/>
  <c r="I21" i="5"/>
  <c r="O30" i="5"/>
  <c r="I12" i="5"/>
  <c r="F16" i="5"/>
  <c r="M30" i="5"/>
  <c r="N30" i="5" s="1"/>
  <c r="O27" i="5"/>
  <c r="Q19" i="5"/>
  <c r="J16" i="5"/>
  <c r="J20" i="5"/>
  <c r="F14" i="5"/>
  <c r="S17" i="5"/>
  <c r="Q25" i="5"/>
  <c r="F24" i="5"/>
  <c r="C21" i="5"/>
  <c r="K17" i="5"/>
  <c r="L17" i="5" s="1"/>
  <c r="S21" i="5"/>
  <c r="S15" i="5"/>
  <c r="O21" i="5"/>
  <c r="K23" i="5"/>
  <c r="L23" i="5" s="1"/>
  <c r="I16" i="5"/>
  <c r="K21" i="5"/>
  <c r="L21" i="5" s="1"/>
  <c r="P18" i="5"/>
  <c r="C31" i="5"/>
  <c r="K12" i="5"/>
  <c r="E31" i="5"/>
  <c r="T31" i="5" s="1"/>
  <c r="P23" i="5"/>
  <c r="I28" i="5"/>
  <c r="M12" i="5"/>
  <c r="I19" i="5"/>
  <c r="C17" i="5"/>
  <c r="M31" i="5"/>
  <c r="N31" i="5" s="1"/>
  <c r="F31" i="5"/>
  <c r="Q30" i="5"/>
  <c r="U30" i="5" s="1"/>
  <c r="F27" i="5"/>
  <c r="I26" i="5"/>
  <c r="M17" i="5"/>
  <c r="N17" i="5" s="1"/>
  <c r="J22" i="5"/>
  <c r="P13" i="5"/>
  <c r="O25" i="5"/>
  <c r="U25" i="5" s="1"/>
  <c r="C23" i="5"/>
  <c r="S27" i="5"/>
  <c r="K19" i="5"/>
  <c r="L19" i="5" s="1"/>
  <c r="P22" i="5"/>
  <c r="R24" i="5"/>
  <c r="S22" i="5"/>
  <c r="K18" i="5"/>
  <c r="L18" i="5" s="1"/>
  <c r="M21" i="5"/>
  <c r="N21" i="5" s="1"/>
  <c r="O20" i="5"/>
  <c r="U20" i="5" s="1"/>
  <c r="C18" i="5"/>
  <c r="R14" i="5"/>
  <c r="Q26" i="5"/>
  <c r="E26" i="5"/>
  <c r="T26" i="5" s="1"/>
  <c r="R18" i="5"/>
  <c r="R30" i="5"/>
  <c r="E27" i="5"/>
  <c r="T27" i="5" s="1"/>
  <c r="E13" i="5"/>
  <c r="T13" i="5" s="1"/>
  <c r="F23" i="5"/>
  <c r="I20" i="5"/>
  <c r="J31" i="5"/>
  <c r="O12" i="5"/>
  <c r="S26" i="5"/>
  <c r="F19" i="5"/>
  <c r="K25" i="5"/>
  <c r="L25" i="5" s="1"/>
  <c r="P26" i="5"/>
  <c r="O26" i="5"/>
  <c r="U26" i="5" s="1"/>
  <c r="F17" i="5"/>
  <c r="E24" i="5"/>
  <c r="T24" i="5" s="1"/>
  <c r="E15" i="5"/>
  <c r="T15" i="5" s="1"/>
  <c r="K14" i="5"/>
  <c r="L14" i="5" s="1"/>
  <c r="F25" i="5"/>
  <c r="R20" i="5"/>
  <c r="C14" i="5"/>
  <c r="C12" i="5"/>
  <c r="C11" i="5" s="1"/>
  <c r="M15" i="5"/>
  <c r="N15" i="5" s="1"/>
  <c r="R23" i="5"/>
  <c r="R31" i="5"/>
  <c r="R25" i="5"/>
  <c r="K30" i="5"/>
  <c r="L30" i="5" s="1"/>
  <c r="O15" i="5"/>
  <c r="M19" i="5"/>
  <c r="N19" i="5" s="1"/>
  <c r="M25" i="5"/>
  <c r="N25" i="5" s="1"/>
  <c r="J14" i="5"/>
  <c r="C24" i="5"/>
  <c r="F13" i="5"/>
  <c r="P17" i="5"/>
  <c r="U17" i="5" s="1"/>
  <c r="K24" i="5"/>
  <c r="L24" i="5" s="1"/>
  <c r="I24" i="5"/>
  <c r="P31" i="5"/>
  <c r="P24" i="5"/>
  <c r="R13" i="5"/>
  <c r="C13" i="5"/>
  <c r="S30" i="5"/>
  <c r="I13" i="5"/>
  <c r="P21" i="5"/>
  <c r="U21" i="5" s="1"/>
  <c r="M29" i="5"/>
  <c r="N29" i="5" s="1"/>
  <c r="M16" i="5"/>
  <c r="N16" i="5" s="1"/>
  <c r="Q24" i="5"/>
  <c r="I25" i="5"/>
  <c r="Q16" i="5"/>
  <c r="S31" i="5"/>
  <c r="J18" i="5"/>
  <c r="J15" i="5"/>
  <c r="F18" i="5"/>
  <c r="K20" i="5"/>
  <c r="L20" i="5" s="1"/>
  <c r="E20" i="5"/>
  <c r="T20" i="5" s="1"/>
  <c r="J30" i="5"/>
  <c r="S23" i="5"/>
  <c r="F22" i="5"/>
  <c r="E23" i="5"/>
  <c r="T23" i="5" s="1"/>
  <c r="M26" i="5"/>
  <c r="N26" i="5" s="1"/>
  <c r="R16" i="5"/>
  <c r="Q29" i="5"/>
  <c r="I15" i="5"/>
  <c r="J25" i="5"/>
  <c r="O18" i="5"/>
  <c r="R27" i="5"/>
  <c r="U27" i="5" s="1"/>
  <c r="I22" i="5"/>
  <c r="I23" i="5"/>
  <c r="S29" i="5"/>
  <c r="I27" i="5"/>
  <c r="I31" i="5"/>
  <c r="P19" i="5"/>
  <c r="K16" i="5"/>
  <c r="L16" i="5" s="1"/>
  <c r="M22" i="5"/>
  <c r="N22" i="5" s="1"/>
  <c r="J17" i="5"/>
  <c r="K26" i="5"/>
  <c r="L26" i="5" s="1"/>
  <c r="C26" i="5"/>
  <c r="E25" i="5"/>
  <c r="T25" i="5" s="1"/>
  <c r="P12" i="5"/>
  <c r="P11" i="5" s="1"/>
  <c r="U23" i="5"/>
  <c r="L12" i="5"/>
  <c r="N12" i="5"/>
  <c r="U22" i="5"/>
  <c r="U16" i="5"/>
  <c r="U10" i="5"/>
  <c r="U31" i="5" l="1"/>
  <c r="U24" i="5"/>
  <c r="U29" i="5"/>
  <c r="O11" i="5"/>
  <c r="U18" i="5"/>
  <c r="U13" i="5"/>
  <c r="K11" i="5"/>
  <c r="Q11" i="5"/>
  <c r="U28" i="5"/>
  <c r="U12" i="5"/>
  <c r="S11" i="5"/>
  <c r="R11" i="5"/>
  <c r="U15" i="5"/>
  <c r="I11" i="5"/>
  <c r="F11" i="5"/>
  <c r="J11" i="5"/>
  <c r="T12" i="5"/>
  <c r="E11" i="5"/>
  <c r="M11" i="5"/>
  <c r="U19" i="5"/>
  <c r="B11" i="5" l="1"/>
  <c r="V11" i="5"/>
</calcChain>
</file>

<file path=xl/sharedStrings.xml><?xml version="1.0" encoding="utf-8"?>
<sst xmlns="http://schemas.openxmlformats.org/spreadsheetml/2006/main" count="9031" uniqueCount="2823">
  <si>
    <t>klein (zwischen 20 und 69 Plätzen entsprechend der pädagogischen Nutzfläche)</t>
  </si>
  <si>
    <t>mittel (zwischen 70 und 119 Plätzen entsprechend der pädagogischen Nutzfläche)</t>
  </si>
  <si>
    <t>groß (zwischen 120 und 280 Plätzen entsprechend der pädagogischen Nutzfläche)</t>
  </si>
  <si>
    <t>Kinder (Einrichtung ist fast ausschließlich für Kinder konzipiert)</t>
  </si>
  <si>
    <t>Kinder und Jugendliche (Einrichtung ist für Kinder und Jugendliche konzipiert)</t>
  </si>
  <si>
    <t>pädagogisch betreuter (Abenteuer-) Spielplatz/Kinderbauernhof, -farm, o.ä.</t>
  </si>
  <si>
    <t>Jugendarbeit an Schulen (z.B. Schülerclub)</t>
  </si>
  <si>
    <t>Sonstiges und zwar:</t>
  </si>
  <si>
    <t>1. Normalbetrieb</t>
  </si>
  <si>
    <t>1.1 Stammbesucher*innen im "Normalbetrieb"</t>
  </si>
  <si>
    <t xml:space="preserve">... 10 bis unter 18 Jahre alt </t>
  </si>
  <si>
    <t>... 18 bis unter 21 Jahre alt</t>
  </si>
  <si>
    <t>... 21 bis unter 27 Jahre alt</t>
  </si>
  <si>
    <t>...aus dem direkten Umfeld/Sozialraum</t>
  </si>
  <si>
    <t>...aus dem Ortsteil, in dem die Einrichtung liegt</t>
  </si>
  <si>
    <t>...aus anderen Bezirken Berlins</t>
  </si>
  <si>
    <t>...aus anderen Ortsteilen im Bezirk</t>
  </si>
  <si>
    <t>1.2 Sonstige, unregelmäßig anwesende Besucher*innen im "Normalbetrieb"</t>
  </si>
  <si>
    <t>Jugendliche (Einrichtung ist ausschließlich für Jugendliche konzipiert)</t>
  </si>
  <si>
    <t>Anzahl Veranstaltungen</t>
  </si>
  <si>
    <t>Gesamtanzahl Besucher*innen</t>
  </si>
  <si>
    <t>Die Einrichtung war im Berichtszeitraum durchschnittlich an...</t>
  </si>
  <si>
    <t>...Tagen im Monat länger als 20 Uhr geöffnet.</t>
  </si>
  <si>
    <t>...Tagen im Monat am Wochenende geöffnet.</t>
  </si>
  <si>
    <t>Grundschule</t>
  </si>
  <si>
    <t>Integrierte Sekundarschule</t>
  </si>
  <si>
    <t>Schule mit mehreren Bildungsgängen</t>
  </si>
  <si>
    <t>Gemeinschaftsschule oder integrierte Gesamtschule</t>
  </si>
  <si>
    <t>Gymnasium</t>
  </si>
  <si>
    <t>Förderschule</t>
  </si>
  <si>
    <t>Sonstige und zwar:</t>
  </si>
  <si>
    <t>berufsbildende Schule</t>
  </si>
  <si>
    <t>halbtags</t>
  </si>
  <si>
    <t>offener Ganztag</t>
  </si>
  <si>
    <t>teilgebundener Ganztag</t>
  </si>
  <si>
    <t>gebundener Ganztag</t>
  </si>
  <si>
    <t>4. Flexible Öffnungszeiten</t>
  </si>
  <si>
    <t>2. Veranstaltungen im Rahmen der Angebotsform 1</t>
  </si>
  <si>
    <t>3. Raumnutzung durch gemeinnützige Vereine, Gruppen, o.ä.</t>
  </si>
  <si>
    <t>Allgemeine Standortangaben</t>
  </si>
  <si>
    <t>LOR</t>
  </si>
  <si>
    <t>PLZ</t>
  </si>
  <si>
    <t>Ansprechperson</t>
  </si>
  <si>
    <t>Berichtsjahr</t>
  </si>
  <si>
    <t>am 31.12. aktiv</t>
  </si>
  <si>
    <t>w</t>
  </si>
  <si>
    <t>m</t>
  </si>
  <si>
    <t>d</t>
  </si>
  <si>
    <t>Anzahl der Fachkräfte (VZÄ)</t>
  </si>
  <si>
    <t>qual. Platzzahl</t>
  </si>
  <si>
    <t>5. Sonstige Angaben für die KJH-Statistik</t>
  </si>
  <si>
    <t>Einrichtungstelefon</t>
  </si>
  <si>
    <t>...unter 16 Jahre</t>
  </si>
  <si>
    <t>…16 bis unter 18 Jahre</t>
  </si>
  <si>
    <t>…18 bis unter 27 Jahre</t>
  </si>
  <si>
    <t>…27 bis unter 45 Jahre</t>
  </si>
  <si>
    <t>…45 Jahre und älter</t>
  </si>
  <si>
    <t>…Honorarkräfte</t>
  </si>
  <si>
    <t>…geringfügig Beschäftigte</t>
  </si>
  <si>
    <t>…Personen im FSJ/FÖJ</t>
  </si>
  <si>
    <t>…Personen im Praktikum</t>
  </si>
  <si>
    <t>…sonstige Personen</t>
  </si>
  <si>
    <t>5.1 Angaben zum Angebot der Einrichtung</t>
  </si>
  <si>
    <t>…typische Dauer nach Stunden in der Woche</t>
  </si>
  <si>
    <t>…Anzahl der Öffnungstage in der Woche</t>
  </si>
  <si>
    <t xml:space="preserve">…Angebotstyp </t>
  </si>
  <si>
    <t>…Schwerpunkt 1</t>
  </si>
  <si>
    <t>…Schwerpunkt 2</t>
  </si>
  <si>
    <t>…Schwerpunkt 3</t>
  </si>
  <si>
    <t>01</t>
  </si>
  <si>
    <t>Natur und Umwelt</t>
  </si>
  <si>
    <t>02</t>
  </si>
  <si>
    <t>Handwerk und Technik</t>
  </si>
  <si>
    <t>03</t>
  </si>
  <si>
    <t>Rettungs- und Hilfstechniken</t>
  </si>
  <si>
    <t>04</t>
  </si>
  <si>
    <t>(Gesellschafts-)Politik, Historie, Arbeitswelt, Interkultur, Weltanschauung, Religion</t>
  </si>
  <si>
    <t>05</t>
  </si>
  <si>
    <t>Medien(pädagogik)</t>
  </si>
  <si>
    <t>06</t>
  </si>
  <si>
    <t>Hauswirtschaft</t>
  </si>
  <si>
    <t>07</t>
  </si>
  <si>
    <t>Jugendkultur und künstlerische Kreaktivität</t>
  </si>
  <si>
    <t>08</t>
  </si>
  <si>
    <t>Spiel</t>
  </si>
  <si>
    <t>09</t>
  </si>
  <si>
    <t>Sport</t>
  </si>
  <si>
    <t>10</t>
  </si>
  <si>
    <t>Traditions- und Brauchtumspflege</t>
  </si>
  <si>
    <t>11</t>
  </si>
  <si>
    <t>Didaktik und Methodik</t>
  </si>
  <si>
    <t>12</t>
  </si>
  <si>
    <t>Geschlecht</t>
  </si>
  <si>
    <t>13</t>
  </si>
  <si>
    <t>Gewalt und Gewaltprävention</t>
  </si>
  <si>
    <t>14</t>
  </si>
  <si>
    <t>Schule</t>
  </si>
  <si>
    <t>15</t>
  </si>
  <si>
    <t>Beratungen</t>
  </si>
  <si>
    <t>16</t>
  </si>
  <si>
    <t xml:space="preserve">Sonstige </t>
  </si>
  <si>
    <t>17</t>
  </si>
  <si>
    <t>Kein festgelegter Schwerpunkt</t>
  </si>
  <si>
    <t>Jugendzentrum/zentrale (Groß-) Einrichtung</t>
  </si>
  <si>
    <t>Jugendclub, Jugendtreff/Stadtteiltreff</t>
  </si>
  <si>
    <t>Jugendfarm, Abendteuerspielplatz</t>
  </si>
  <si>
    <t>Jugendkulturzentrum, Jugendkunst- oder Musikschule</t>
  </si>
  <si>
    <t>Spiel- und/oder Sportmobil</t>
  </si>
  <si>
    <t>Einrichtung/Initiative der mobilen Jugendarbeit</t>
  </si>
  <si>
    <t>Sontiges einrichtungsbezogenes Angebot</t>
  </si>
  <si>
    <t>Sonstiges aufsuchendes Angebot</t>
  </si>
  <si>
    <t>Jugendamt (örtlicher Träger)</t>
  </si>
  <si>
    <t>Landesjugendamt (überörtlicher Träger)</t>
  </si>
  <si>
    <t>Oberste Landesjugendbehörde (Ministerium/Senat)</t>
  </si>
  <si>
    <t>Gemeinde oder Gemeindeverband ohne eigenes Jugendamt</t>
  </si>
  <si>
    <t>Andere Gebietskörperschaften, welche als Träger der Kinder- und Jugendhilfe auftritt</t>
  </si>
  <si>
    <t>Jugendverband (einsch. Sportjugend und Jugendabteilung im Sportverband/-verein)</t>
  </si>
  <si>
    <t>Jugendring</t>
  </si>
  <si>
    <t>Jugendgruppe (nicht verbandlich organisiert )Initiative  (z.B. Initiative gegen Antisemitismus oder Rassismus)</t>
  </si>
  <si>
    <t>Arbeiterwohlfahrt (AWO) oder deren Mitgliedsorganisationen</t>
  </si>
  <si>
    <t>Deutsche Paritätische Wohlfahrtsverband oder dessen Mitgliedsorganisationen</t>
  </si>
  <si>
    <t>Deutscher Rotes Kreuz (DRK) oder dessen Mitgliedsorganisationen</t>
  </si>
  <si>
    <t>Diakonisches Werk und andere der EKD angeschlossenen Träger</t>
  </si>
  <si>
    <t>Caritasverband und ander der kath. Kirche angehörige Träger</t>
  </si>
  <si>
    <t>Zentralwohlfahrtsstelle der Juden in Deutschland</t>
  </si>
  <si>
    <t>Andere Religionsgemeinschaften des öffentlichen Rechts oder ihnen angeschlossene Träger</t>
  </si>
  <si>
    <t>Sonstige juristische Person, andere Vereinigungen</t>
  </si>
  <si>
    <t>Gebietskörperschaften (einschließlich Land, Bund, Zusammenschlüsse) oder Behörde</t>
  </si>
  <si>
    <t>Körperschaft des öffentlichen Rechts</t>
  </si>
  <si>
    <t>Kummunalunternehmen</t>
  </si>
  <si>
    <t>Anstalt des öffentlichen Rechts</t>
  </si>
  <si>
    <t>Stiftung des öffentlichen Rechts</t>
  </si>
  <si>
    <t>(Gemeinnütziger) Verein (e.V.)</t>
  </si>
  <si>
    <t>Genossenschaft</t>
  </si>
  <si>
    <t>Stiftung des Privatrechts (auch kirchliche Stiftungen)</t>
  </si>
  <si>
    <t>(Gemeinnütziger) Gesellschaft mit beschränkter Haftung ((g)GmbH)</t>
  </si>
  <si>
    <t>Sonstige Rechtsform des privaten oder öffentlichen Rechts</t>
  </si>
  <si>
    <t>Trägerart</t>
  </si>
  <si>
    <t>Rechtsform</t>
  </si>
  <si>
    <t>Barrierefrei</t>
  </si>
  <si>
    <t>E-Mail-Adresse</t>
  </si>
  <si>
    <t>… 6 bis unter 10 Jahre alt</t>
  </si>
  <si>
    <t>Mit wie vielen Schulen wurde im Berichtszeitraum kooperiert?</t>
  </si>
  <si>
    <t>... im Alter von unter 45 Jahren</t>
  </si>
  <si>
    <t>... im Alter von 45 Jahren und älter</t>
  </si>
  <si>
    <t>Gesamtanzahl Nutzer*innen</t>
  </si>
  <si>
    <t>Mit welchen Schularten wurde im Berichtszeitraum kooperiert? (Anzahl; Mehrfachnennung mgl.)</t>
  </si>
  <si>
    <t xml:space="preserve">Mit welchen Schulformen wurde im Berichtszeitraum kooperiert? (Anzahl; Mehrfachnennung mgl.) </t>
  </si>
  <si>
    <t>(x = ja)</t>
  </si>
  <si>
    <t>… 27 Jahre und älter</t>
  </si>
  <si>
    <t>Platzzahl (Gesamt)</t>
  </si>
  <si>
    <t>Platzzahl (nach pädagogischer Nutzfläche)</t>
  </si>
  <si>
    <t>Platzzahl (nach Außen- oder Freifläche)</t>
  </si>
  <si>
    <t>Anzahl (Gesamt)</t>
  </si>
  <si>
    <t>Anschrift</t>
  </si>
  <si>
    <t>Telefon (Träger)</t>
  </si>
  <si>
    <t>Webadresse</t>
  </si>
  <si>
    <t>…Personen im Bundesfreiweilligendienst</t>
  </si>
  <si>
    <r>
      <t>5.3 Kooperationen mit Schulen</t>
    </r>
    <r>
      <rPr>
        <i/>
        <sz val="11"/>
        <rFont val="Calibri"/>
        <family val="2"/>
        <scheme val="minor"/>
      </rPr>
      <t xml:space="preserve"> (Anzahl)</t>
    </r>
  </si>
  <si>
    <r>
      <t>5.4 Angaben zu den ehrenamtlich tätigen Personen</t>
    </r>
    <r>
      <rPr>
        <i/>
        <sz val="11"/>
        <rFont val="Calibri"/>
        <family val="2"/>
        <scheme val="minor"/>
      </rPr>
      <t xml:space="preserve"> (Anzahl)</t>
    </r>
  </si>
  <si>
    <t>keine Auswahl getroffen</t>
  </si>
  <si>
    <r>
      <t xml:space="preserve">5.2 Angaben zu den haupt- oder nebenberuflich pädagogisch tätigen Personen </t>
    </r>
    <r>
      <rPr>
        <i/>
        <sz val="11"/>
        <rFont val="Calibri"/>
        <family val="2"/>
        <scheme val="minor"/>
      </rPr>
      <t>(Anzahl)</t>
    </r>
  </si>
  <si>
    <r>
      <t>Von den Stammbesucher*innen im "Normalbetrieb" der Einrichtung sind…</t>
    </r>
    <r>
      <rPr>
        <i/>
        <sz val="10"/>
        <rFont val="Calibri"/>
        <family val="2"/>
        <scheme val="minor"/>
      </rPr>
      <t xml:space="preserve"> (Anzahl nach Geschlecht)</t>
    </r>
  </si>
  <si>
    <r>
      <t xml:space="preserve">Von allen Stammbesucher*innen im "Normalbetrieb" kommen… </t>
    </r>
    <r>
      <rPr>
        <i/>
        <sz val="10"/>
        <rFont val="Calibri"/>
        <family val="2"/>
        <scheme val="minor"/>
      </rPr>
      <t>(Anzahl nach Wohnort)</t>
    </r>
  </si>
  <si>
    <t>Zielgruppe</t>
  </si>
  <si>
    <t>Art der Einrichtung und Träger / Zielgruppe</t>
  </si>
  <si>
    <r>
      <t xml:space="preserve">Einrichtungsname
</t>
    </r>
    <r>
      <rPr>
        <i/>
        <sz val="8"/>
        <rFont val="Calibri"/>
        <family val="2"/>
        <scheme val="minor"/>
      </rPr>
      <t>(max. 100 Zeichen)</t>
    </r>
  </si>
  <si>
    <r>
      <t xml:space="preserve">Trägername
</t>
    </r>
    <r>
      <rPr>
        <i/>
        <sz val="8"/>
        <rFont val="Calibri"/>
        <family val="2"/>
        <scheme val="minor"/>
      </rPr>
      <t>(max. 100 Zeichen)</t>
    </r>
  </si>
  <si>
    <r>
      <t>Größe der Einrichtung</t>
    </r>
    <r>
      <rPr>
        <b/>
        <i/>
        <sz val="11"/>
        <rFont val="Calibri"/>
        <family val="2"/>
        <scheme val="minor"/>
      </rPr>
      <t xml:space="preserve"> </t>
    </r>
    <r>
      <rPr>
        <i/>
        <sz val="11"/>
        <rFont val="Calibri"/>
        <family val="2"/>
        <scheme val="minor"/>
      </rPr>
      <t>(Berechnungen anhand der Gesamtplatzzahl)</t>
    </r>
  </si>
  <si>
    <t>GEOID_SIKO</t>
  </si>
  <si>
    <t>PGR</t>
  </si>
  <si>
    <t>BZR</t>
  </si>
  <si>
    <t>PLR</t>
  </si>
  <si>
    <t>Einrichtung</t>
  </si>
  <si>
    <t>Traegerart</t>
  </si>
  <si>
    <t>01044102</t>
  </si>
  <si>
    <t>Mitte</t>
  </si>
  <si>
    <t>0104</t>
  </si>
  <si>
    <t>Wedding</t>
  </si>
  <si>
    <t>010441</t>
  </si>
  <si>
    <t>Parkviertel</t>
  </si>
  <si>
    <t>Schillerpark</t>
  </si>
  <si>
    <t>01044202</t>
  </si>
  <si>
    <t>010442</t>
  </si>
  <si>
    <t>Wedding Zentrum</t>
  </si>
  <si>
    <t>Sparrplatz</t>
  </si>
  <si>
    <t>01011402</t>
  </si>
  <si>
    <t>0101</t>
  </si>
  <si>
    <t>Zentrum</t>
  </si>
  <si>
    <t>010114</t>
  </si>
  <si>
    <t>Brunnenstraße Süd</t>
  </si>
  <si>
    <t>Arkonaplatz</t>
  </si>
  <si>
    <t>01011305</t>
  </si>
  <si>
    <t>010113</t>
  </si>
  <si>
    <t>Alexanderplatz</t>
  </si>
  <si>
    <t>Heine-Viertel West</t>
  </si>
  <si>
    <t>01022104</t>
  </si>
  <si>
    <t>0102</t>
  </si>
  <si>
    <t>Moabit</t>
  </si>
  <si>
    <t>010221</t>
  </si>
  <si>
    <t>Moabit West</t>
  </si>
  <si>
    <t>01022201</t>
  </si>
  <si>
    <t>010222</t>
  </si>
  <si>
    <t>Moabit Ost</t>
  </si>
  <si>
    <t>Stephankiez</t>
  </si>
  <si>
    <t>01033201</t>
  </si>
  <si>
    <t>0103</t>
  </si>
  <si>
    <t>Gesundbrunnen</t>
  </si>
  <si>
    <t>010332</t>
  </si>
  <si>
    <t>Brunnenstraße Nord</t>
  </si>
  <si>
    <t>26</t>
  </si>
  <si>
    <t>01033202</t>
  </si>
  <si>
    <t>Humboldthain Süd</t>
  </si>
  <si>
    <t>01033101</t>
  </si>
  <si>
    <t>010331</t>
  </si>
  <si>
    <t>Osloer Straße</t>
  </si>
  <si>
    <t>01033102</t>
  </si>
  <si>
    <t>01011302</t>
  </si>
  <si>
    <t>01011201</t>
  </si>
  <si>
    <t>010112</t>
  </si>
  <si>
    <t>Regierungsviertel</t>
  </si>
  <si>
    <t>52</t>
  </si>
  <si>
    <t>Wilhelmstraße</t>
  </si>
  <si>
    <t>01011401</t>
  </si>
  <si>
    <t>20</t>
  </si>
  <si>
    <t>01011204</t>
  </si>
  <si>
    <t>01011306</t>
  </si>
  <si>
    <t>Heine-Viertel Ost</t>
  </si>
  <si>
    <t>01011103</t>
  </si>
  <si>
    <t>010111</t>
  </si>
  <si>
    <t>Tiergarten Süd</t>
  </si>
  <si>
    <t>Lützowstraße</t>
  </si>
  <si>
    <t>01011104</t>
  </si>
  <si>
    <t>01022101</t>
  </si>
  <si>
    <t>Huttenkiez</t>
  </si>
  <si>
    <t>Kaiserin-Augusta-Allee</t>
  </si>
  <si>
    <t>01022204</t>
  </si>
  <si>
    <t>Kirchstraße</t>
  </si>
  <si>
    <t>22</t>
  </si>
  <si>
    <t>01022102</t>
  </si>
  <si>
    <t>Beusselkiez</t>
  </si>
  <si>
    <t>32</t>
  </si>
  <si>
    <t>21</t>
  </si>
  <si>
    <t>01022106</t>
  </si>
  <si>
    <t>01033203</t>
  </si>
  <si>
    <t>01044203</t>
  </si>
  <si>
    <t>Leopoldplatz</t>
  </si>
  <si>
    <t>Reinickendorfer Straße</t>
  </si>
  <si>
    <t>01044101</t>
  </si>
  <si>
    <t>Rehberge</t>
  </si>
  <si>
    <t>25</t>
  </si>
  <si>
    <t>01044201</t>
  </si>
  <si>
    <t>01022105</t>
  </si>
  <si>
    <t>29</t>
  </si>
  <si>
    <t>02030301</t>
  </si>
  <si>
    <t>0203</t>
  </si>
  <si>
    <t>Kreuzberg Ost</t>
  </si>
  <si>
    <t>020303</t>
  </si>
  <si>
    <t>Nördliche Luisenstadt</t>
  </si>
  <si>
    <t>Oranienplatz</t>
  </si>
  <si>
    <t>02040501</t>
  </si>
  <si>
    <t>0204</t>
  </si>
  <si>
    <t>Friedrichshain West</t>
  </si>
  <si>
    <t>020405</t>
  </si>
  <si>
    <t>Karl-Marx-Allee Nord</t>
  </si>
  <si>
    <t>Barnimkiez</t>
  </si>
  <si>
    <t>Landsberger Allee</t>
  </si>
  <si>
    <t>02040702</t>
  </si>
  <si>
    <t>020407</t>
  </si>
  <si>
    <t>Karl-Marx-Allee Süd</t>
  </si>
  <si>
    <t>Weberwiese</t>
  </si>
  <si>
    <t>02050802</t>
  </si>
  <si>
    <t>0205</t>
  </si>
  <si>
    <t>Friedrichshain Ost</t>
  </si>
  <si>
    <t>020508</t>
  </si>
  <si>
    <t>Frankfurter Allee Süd FK</t>
  </si>
  <si>
    <t>Boxhagener Platz</t>
  </si>
  <si>
    <t>02020205</t>
  </si>
  <si>
    <t>0202</t>
  </si>
  <si>
    <t>Kreuzberg Süd</t>
  </si>
  <si>
    <t>020202</t>
  </si>
  <si>
    <t>Tempelhofer Vorstadt</t>
  </si>
  <si>
    <t>Chamissokiez</t>
  </si>
  <si>
    <t>02010104</t>
  </si>
  <si>
    <t>0201</t>
  </si>
  <si>
    <t>Kreuzberg Nord</t>
  </si>
  <si>
    <t>020101</t>
  </si>
  <si>
    <t>Südliche Friedrichstadt</t>
  </si>
  <si>
    <t>Wassertorplatz</t>
  </si>
  <si>
    <t>02010102</t>
  </si>
  <si>
    <t>Mehringplatz</t>
  </si>
  <si>
    <t>02020206</t>
  </si>
  <si>
    <t>Graefekiez</t>
  </si>
  <si>
    <t>Urbanstraße</t>
  </si>
  <si>
    <t>02030302</t>
  </si>
  <si>
    <t>Lausitzer Platz</t>
  </si>
  <si>
    <t>02030401</t>
  </si>
  <si>
    <t>020304</t>
  </si>
  <si>
    <t>Südliche Luisenstadt</t>
  </si>
  <si>
    <t>Reichenberger Straße</t>
  </si>
  <si>
    <t>35</t>
  </si>
  <si>
    <t>02030402</t>
  </si>
  <si>
    <t>Wrangelkiez</t>
  </si>
  <si>
    <t>02050602</t>
  </si>
  <si>
    <t>020506</t>
  </si>
  <si>
    <t>Frankfurter Allee Nord</t>
  </si>
  <si>
    <t>Samariterviertel</t>
  </si>
  <si>
    <t>19</t>
  </si>
  <si>
    <t>Eldenaer Straße</t>
  </si>
  <si>
    <t>02050803</t>
  </si>
  <si>
    <t>Stralauer Kiez</t>
  </si>
  <si>
    <t>Hasenheide</t>
  </si>
  <si>
    <t>02010103</t>
  </si>
  <si>
    <t>Moritzplatz</t>
  </si>
  <si>
    <t>36</t>
  </si>
  <si>
    <t>02020201</t>
  </si>
  <si>
    <t>03071537</t>
  </si>
  <si>
    <t>Pankow</t>
  </si>
  <si>
    <t>0307</t>
  </si>
  <si>
    <t>Südlicher Prenzlauer Berg</t>
  </si>
  <si>
    <t>030715</t>
  </si>
  <si>
    <t>Prenzlauer Berg Südwest</t>
  </si>
  <si>
    <t>Kollwitzplatz</t>
  </si>
  <si>
    <t>03010102</t>
  </si>
  <si>
    <t>0301</t>
  </si>
  <si>
    <t>Buch</t>
  </si>
  <si>
    <t>030101</t>
  </si>
  <si>
    <t>03020210</t>
  </si>
  <si>
    <t>0302</t>
  </si>
  <si>
    <t>Nördliches Pankow</t>
  </si>
  <si>
    <t>030202</t>
  </si>
  <si>
    <t>Blankenfelde/Niederschönhausen</t>
  </si>
  <si>
    <t>Herthaplatz</t>
  </si>
  <si>
    <t>03020307</t>
  </si>
  <si>
    <t>030203</t>
  </si>
  <si>
    <t>Buchholz</t>
  </si>
  <si>
    <t>03030405</t>
  </si>
  <si>
    <t>0303</t>
  </si>
  <si>
    <t>Nördliches Weißensee</t>
  </si>
  <si>
    <t>030304</t>
  </si>
  <si>
    <t>Karow</t>
  </si>
  <si>
    <t>03040508</t>
  </si>
  <si>
    <t>0304</t>
  </si>
  <si>
    <t>Südliches Pankow</t>
  </si>
  <si>
    <t>030405</t>
  </si>
  <si>
    <t>Schönholz/Wilhelmsruh/Rosenthal</t>
  </si>
  <si>
    <t>Rosenthal</t>
  </si>
  <si>
    <t>Hauptstraße</t>
  </si>
  <si>
    <t>03040512</t>
  </si>
  <si>
    <t>Wilhelmsruh</t>
  </si>
  <si>
    <t>03040513</t>
  </si>
  <si>
    <t>Schönholz</t>
  </si>
  <si>
    <t>03040614</t>
  </si>
  <si>
    <t>030406</t>
  </si>
  <si>
    <t>Pankow Zentrum</t>
  </si>
  <si>
    <t>03030711</t>
  </si>
  <si>
    <t>030307</t>
  </si>
  <si>
    <t>Blankenburg/Heinersdorf/Märchenland</t>
  </si>
  <si>
    <t>Blankenburg</t>
  </si>
  <si>
    <t>03040818</t>
  </si>
  <si>
    <t>030408</t>
  </si>
  <si>
    <t>Pankow Süd</t>
  </si>
  <si>
    <t>03050924</t>
  </si>
  <si>
    <t>0305</t>
  </si>
  <si>
    <t>Südliches Weißensee</t>
  </si>
  <si>
    <t>030509</t>
  </si>
  <si>
    <t>Weißensee</t>
  </si>
  <si>
    <t>Behaimstraße</t>
  </si>
  <si>
    <t>03050925</t>
  </si>
  <si>
    <t>Komponistenviertel Weißensee</t>
  </si>
  <si>
    <t>39</t>
  </si>
  <si>
    <t>03050923</t>
  </si>
  <si>
    <t>Weißenseer Spitze</t>
  </si>
  <si>
    <t>03051021</t>
  </si>
  <si>
    <t>030510</t>
  </si>
  <si>
    <t>Weißensee Ost</t>
  </si>
  <si>
    <t>Buschallee</t>
  </si>
  <si>
    <t>03061126</t>
  </si>
  <si>
    <t>0306</t>
  </si>
  <si>
    <t>Nördlicher Prenzlauer Berg</t>
  </si>
  <si>
    <t>030611</t>
  </si>
  <si>
    <t>Prenzlauer Berg Nordwest</t>
  </si>
  <si>
    <t>Arnimplatz</t>
  </si>
  <si>
    <t>03061131</t>
  </si>
  <si>
    <t>Falkplatz</t>
  </si>
  <si>
    <t>03071638</t>
  </si>
  <si>
    <t>030716</t>
  </si>
  <si>
    <t>Prenzlauer Berg Süd</t>
  </si>
  <si>
    <t>Winsstraße</t>
  </si>
  <si>
    <t>03061227</t>
  </si>
  <si>
    <t>030612</t>
  </si>
  <si>
    <t>Prenzlauer Berg Nord</t>
  </si>
  <si>
    <t>Humannplatz</t>
  </si>
  <si>
    <t>03061332</t>
  </si>
  <si>
    <t>030613</t>
  </si>
  <si>
    <t>Helmholtzplatz</t>
  </si>
  <si>
    <t>03061429</t>
  </si>
  <si>
    <t>030614</t>
  </si>
  <si>
    <t>Prenzlauer Berg Ost</t>
  </si>
  <si>
    <t>Greifswalder Straße</t>
  </si>
  <si>
    <t>03071536</t>
  </si>
  <si>
    <t>Teutoburger Platz</t>
  </si>
  <si>
    <t>03071633</t>
  </si>
  <si>
    <t>Thälmannpark</t>
  </si>
  <si>
    <t>03071639</t>
  </si>
  <si>
    <t>Bötzowstraße</t>
  </si>
  <si>
    <t>03030715</t>
  </si>
  <si>
    <t>Heinersdorf</t>
  </si>
  <si>
    <t>45</t>
  </si>
  <si>
    <t>04010102</t>
  </si>
  <si>
    <t>0401</t>
  </si>
  <si>
    <t>CW 1</t>
  </si>
  <si>
    <t>040101</t>
  </si>
  <si>
    <t>Charlottenburg Nord</t>
  </si>
  <si>
    <t>Plötzensee</t>
  </si>
  <si>
    <t>04030622</t>
  </si>
  <si>
    <t>0403</t>
  </si>
  <si>
    <t>CW 3</t>
  </si>
  <si>
    <t>040306</t>
  </si>
  <si>
    <t>Otto-Suhr-Allee</t>
  </si>
  <si>
    <t>Richard-Wagner-Straße</t>
  </si>
  <si>
    <t>04051551</t>
  </si>
  <si>
    <t>0405</t>
  </si>
  <si>
    <t>CW 5</t>
  </si>
  <si>
    <t>040515</t>
  </si>
  <si>
    <t>Barstraße</t>
  </si>
  <si>
    <t>Brabanter Platz</t>
  </si>
  <si>
    <t>04051448</t>
  </si>
  <si>
    <t>040514</t>
  </si>
  <si>
    <t>Düsseldorfer Straße</t>
  </si>
  <si>
    <t>Schaperstraße</t>
  </si>
  <si>
    <t>04051652</t>
  </si>
  <si>
    <t>040516</t>
  </si>
  <si>
    <t>Volkspark Wilmersdorf</t>
  </si>
  <si>
    <t>Nikolsburger Platz</t>
  </si>
  <si>
    <t>04041137</t>
  </si>
  <si>
    <t>0404</t>
  </si>
  <si>
    <t>CW 4</t>
  </si>
  <si>
    <t>040411</t>
  </si>
  <si>
    <t>Grunewald</t>
  </si>
  <si>
    <t>Flinsberger Platz</t>
  </si>
  <si>
    <t>04030416</t>
  </si>
  <si>
    <t>040304</t>
  </si>
  <si>
    <t>Schloß Charlottenburg</t>
  </si>
  <si>
    <t>Klausenerplatz</t>
  </si>
  <si>
    <t>28</t>
  </si>
  <si>
    <t>04010103</t>
  </si>
  <si>
    <t>Paul-Hertz-Siedlung</t>
  </si>
  <si>
    <t>04030518</t>
  </si>
  <si>
    <t>040305</t>
  </si>
  <si>
    <t>Mierendorffplatz</t>
  </si>
  <si>
    <t>Tegeler Weg</t>
  </si>
  <si>
    <t>54</t>
  </si>
  <si>
    <t>04051445</t>
  </si>
  <si>
    <t>Eisenzahnstraße</t>
  </si>
  <si>
    <t>30</t>
  </si>
  <si>
    <t>04051447</t>
  </si>
  <si>
    <t>Ludwigkirchplatz</t>
  </si>
  <si>
    <t>04041342</t>
  </si>
  <si>
    <t>040413</t>
  </si>
  <si>
    <t>Wiesbadener Straße</t>
  </si>
  <si>
    <t>Schlangenbader Straße</t>
  </si>
  <si>
    <t>Schloßstraße</t>
  </si>
  <si>
    <t>Bismarckstraße</t>
  </si>
  <si>
    <t>40</t>
  </si>
  <si>
    <t>04010101</t>
  </si>
  <si>
    <t>Jungfernheide</t>
  </si>
  <si>
    <t>04030620</t>
  </si>
  <si>
    <t>Alt-Lietzow</t>
  </si>
  <si>
    <t>04030417</t>
  </si>
  <si>
    <t>04020310</t>
  </si>
  <si>
    <t>0402</t>
  </si>
  <si>
    <t>CW 2</t>
  </si>
  <si>
    <t>040203</t>
  </si>
  <si>
    <t>Westend</t>
  </si>
  <si>
    <t>04020311</t>
  </si>
  <si>
    <t>Reichsstraße</t>
  </si>
  <si>
    <t>47</t>
  </si>
  <si>
    <t>Park Ruhwald</t>
  </si>
  <si>
    <t>33</t>
  </si>
  <si>
    <t>05010101</t>
  </si>
  <si>
    <t>Spandau</t>
  </si>
  <si>
    <t>0501</t>
  </si>
  <si>
    <t>SPA 1</t>
  </si>
  <si>
    <t>050101</t>
  </si>
  <si>
    <t>Hakenfelde</t>
  </si>
  <si>
    <t>Hakenfelde Nord</t>
  </si>
  <si>
    <t>Carl-Schurz-Straße</t>
  </si>
  <si>
    <t>05010312</t>
  </si>
  <si>
    <t>050103</t>
  </si>
  <si>
    <t>Spandau Mitte</t>
  </si>
  <si>
    <t>05030731</t>
  </si>
  <si>
    <t>0503</t>
  </si>
  <si>
    <t>SPA 3</t>
  </si>
  <si>
    <t>050307</t>
  </si>
  <si>
    <t>Haselhorst</t>
  </si>
  <si>
    <t>05030730</t>
  </si>
  <si>
    <t>Zitadellenweg</t>
  </si>
  <si>
    <t>05020523</t>
  </si>
  <si>
    <t>0502</t>
  </si>
  <si>
    <t>SPA 2</t>
  </si>
  <si>
    <t>050205</t>
  </si>
  <si>
    <t>Heerstraße Nord</t>
  </si>
  <si>
    <t>Maulbeerallee</t>
  </si>
  <si>
    <t>05020629</t>
  </si>
  <si>
    <t>050206</t>
  </si>
  <si>
    <t>Wilhelmstadt</t>
  </si>
  <si>
    <t>05040938</t>
  </si>
  <si>
    <t>0504</t>
  </si>
  <si>
    <t>SPA 4</t>
  </si>
  <si>
    <t>050409</t>
  </si>
  <si>
    <t>Gatow/Kladow</t>
  </si>
  <si>
    <t>05010209</t>
  </si>
  <si>
    <t>050102</t>
  </si>
  <si>
    <t>Falkenhagener Feld</t>
  </si>
  <si>
    <t>An der Kappe</t>
  </si>
  <si>
    <t>05010207</t>
  </si>
  <si>
    <t>05020419</t>
  </si>
  <si>
    <t>050204</t>
  </si>
  <si>
    <t>Brunsbütteler Damm</t>
  </si>
  <si>
    <t>Magistratsweg</t>
  </si>
  <si>
    <t>05010313</t>
  </si>
  <si>
    <t>05030832</t>
  </si>
  <si>
    <t>Rohrdamm</t>
  </si>
  <si>
    <t>05020420</t>
  </si>
  <si>
    <t>Kurfürstendamm</t>
  </si>
  <si>
    <t>05010314</t>
  </si>
  <si>
    <t>46</t>
  </si>
  <si>
    <t>06010102</t>
  </si>
  <si>
    <t>0601</t>
  </si>
  <si>
    <t>060101</t>
  </si>
  <si>
    <t>06020305</t>
  </si>
  <si>
    <t>0602</t>
  </si>
  <si>
    <t>060203</t>
  </si>
  <si>
    <t>Lankwitz</t>
  </si>
  <si>
    <t>Gemeindepark Lankwitz</t>
  </si>
  <si>
    <t>06020410</t>
  </si>
  <si>
    <t>060204</t>
  </si>
  <si>
    <t>Ostpreußendamm</t>
  </si>
  <si>
    <t>Oberhofer Platz</t>
  </si>
  <si>
    <t>06020408</t>
  </si>
  <si>
    <t>06030609</t>
  </si>
  <si>
    <t>0603</t>
  </si>
  <si>
    <t>060306</t>
  </si>
  <si>
    <t>Drakestraße</t>
  </si>
  <si>
    <t>Augustaplatz</t>
  </si>
  <si>
    <t>06030503</t>
  </si>
  <si>
    <t>060305</t>
  </si>
  <si>
    <t>Teltower Damm</t>
  </si>
  <si>
    <t>06040808</t>
  </si>
  <si>
    <t>0604</t>
  </si>
  <si>
    <t>060408</t>
  </si>
  <si>
    <t>Zehlendorf  Nord</t>
  </si>
  <si>
    <t>Hüttenweg</t>
  </si>
  <si>
    <t>06040804</t>
  </si>
  <si>
    <t>Krumme Lanke</t>
  </si>
  <si>
    <t>06040702</t>
  </si>
  <si>
    <t>060407</t>
  </si>
  <si>
    <t>Zehlendorf  Südwest</t>
  </si>
  <si>
    <t>Düppel</t>
  </si>
  <si>
    <t>06040701</t>
  </si>
  <si>
    <t>Wannsee</t>
  </si>
  <si>
    <t>06010209</t>
  </si>
  <si>
    <t>060102</t>
  </si>
  <si>
    <t>Albrechtstraße</t>
  </si>
  <si>
    <t>06020303</t>
  </si>
  <si>
    <t>06010204</t>
  </si>
  <si>
    <t>Munsterdamm</t>
  </si>
  <si>
    <t>06020411</t>
  </si>
  <si>
    <t>06020409</t>
  </si>
  <si>
    <t>06020407</t>
  </si>
  <si>
    <t>Thermometersiedlung</t>
  </si>
  <si>
    <t>06030502</t>
  </si>
  <si>
    <t>06030504</t>
  </si>
  <si>
    <t>49</t>
  </si>
  <si>
    <t>06010206</t>
  </si>
  <si>
    <t>Stadtpark</t>
  </si>
  <si>
    <t>07020203</t>
  </si>
  <si>
    <t>0702</t>
  </si>
  <si>
    <t>Schöneberg Süd</t>
  </si>
  <si>
    <t>070202</t>
  </si>
  <si>
    <t>Kaiser-Wilhelm-Platz</t>
  </si>
  <si>
    <t>07030301</t>
  </si>
  <si>
    <t>0703</t>
  </si>
  <si>
    <t>Friedenau</t>
  </si>
  <si>
    <t>070303</t>
  </si>
  <si>
    <t>07040401</t>
  </si>
  <si>
    <t>0704</t>
  </si>
  <si>
    <t>Tempelhof</t>
  </si>
  <si>
    <t>070404</t>
  </si>
  <si>
    <t>Neu-Tempelhof</t>
  </si>
  <si>
    <t>07050501</t>
  </si>
  <si>
    <t>0705</t>
  </si>
  <si>
    <t>Mariendorf</t>
  </si>
  <si>
    <t>070505</t>
  </si>
  <si>
    <t>07050503</t>
  </si>
  <si>
    <t>07050504</t>
  </si>
  <si>
    <t>Imbrosweg</t>
  </si>
  <si>
    <t>07060604</t>
  </si>
  <si>
    <t>0706</t>
  </si>
  <si>
    <t>Marienfelde</t>
  </si>
  <si>
    <t>070606</t>
  </si>
  <si>
    <t>Marienfelde Süd</t>
  </si>
  <si>
    <t>07070701</t>
  </si>
  <si>
    <t>0707</t>
  </si>
  <si>
    <t>Lichtenrade</t>
  </si>
  <si>
    <t>070707</t>
  </si>
  <si>
    <t>07070704</t>
  </si>
  <si>
    <t>07010103</t>
  </si>
  <si>
    <t>0701</t>
  </si>
  <si>
    <t>Schöneberg Nord</t>
  </si>
  <si>
    <t>070101</t>
  </si>
  <si>
    <t>Barbarossaplatz</t>
  </si>
  <si>
    <t>38</t>
  </si>
  <si>
    <t>07010102</t>
  </si>
  <si>
    <t>Nollendorfplatz</t>
  </si>
  <si>
    <t>07010104</t>
  </si>
  <si>
    <t>Dennewitzplatz</t>
  </si>
  <si>
    <t>Goltzstraße</t>
  </si>
  <si>
    <t>07020204</t>
  </si>
  <si>
    <t>Schöneberger Insel</t>
  </si>
  <si>
    <t>07020202</t>
  </si>
  <si>
    <t>Volkspark (Rudolf-Wilde-Park)</t>
  </si>
  <si>
    <t>07030303</t>
  </si>
  <si>
    <t>Grazer Platz</t>
  </si>
  <si>
    <t>07040406</t>
  </si>
  <si>
    <t>Germaniagarten</t>
  </si>
  <si>
    <t>07040403</t>
  </si>
  <si>
    <t>23</t>
  </si>
  <si>
    <t>07040402</t>
  </si>
  <si>
    <t>Lindenhofsiedlung</t>
  </si>
  <si>
    <t>07060602</t>
  </si>
  <si>
    <t>07070705</t>
  </si>
  <si>
    <t>56</t>
  </si>
  <si>
    <t>07070703</t>
  </si>
  <si>
    <t>Nahariyastraße</t>
  </si>
  <si>
    <t>07050502</t>
  </si>
  <si>
    <t>Friedenstraße</t>
  </si>
  <si>
    <t>08010406</t>
  </si>
  <si>
    <t>Neukölln</t>
  </si>
  <si>
    <t>0801</t>
  </si>
  <si>
    <t>080104</t>
  </si>
  <si>
    <t>Rixdorf</t>
  </si>
  <si>
    <t>Treptower Straße Nord</t>
  </si>
  <si>
    <t>08010509</t>
  </si>
  <si>
    <t>080105</t>
  </si>
  <si>
    <t>Köllnische Heide</t>
  </si>
  <si>
    <t>Schulenburgpark</t>
  </si>
  <si>
    <t>08010115</t>
  </si>
  <si>
    <t>080101</t>
  </si>
  <si>
    <t>Schillerpromenade</t>
  </si>
  <si>
    <t>08010212</t>
  </si>
  <si>
    <t>080102</t>
  </si>
  <si>
    <t>Neuköllner Mitte/Zentrum</t>
  </si>
  <si>
    <t>Rollberg</t>
  </si>
  <si>
    <t>08020619</t>
  </si>
  <si>
    <t>0802</t>
  </si>
  <si>
    <t>Britz/Buckow</t>
  </si>
  <si>
    <t>080206</t>
  </si>
  <si>
    <t>Britz</t>
  </si>
  <si>
    <t>Buschkrugallee Nord</t>
  </si>
  <si>
    <t>08020728</t>
  </si>
  <si>
    <t>080207</t>
  </si>
  <si>
    <t>Buckow</t>
  </si>
  <si>
    <t>Buckow Ost</t>
  </si>
  <si>
    <t>08030829</t>
  </si>
  <si>
    <t>0803</t>
  </si>
  <si>
    <t>Gropiusstadt</t>
  </si>
  <si>
    <t>080308</t>
  </si>
  <si>
    <t>Gropiusstadt Nord</t>
  </si>
  <si>
    <t>08030831</t>
  </si>
  <si>
    <t>Gropiusstadt Ost</t>
  </si>
  <si>
    <t>08041039</t>
  </si>
  <si>
    <t>0804</t>
  </si>
  <si>
    <t>Buckow Nord/Rudow</t>
  </si>
  <si>
    <t>080410</t>
  </si>
  <si>
    <t>Rudow</t>
  </si>
  <si>
    <t>Frauenviertel</t>
  </si>
  <si>
    <t>08010301</t>
  </si>
  <si>
    <t>080103</t>
  </si>
  <si>
    <t>Reuterstraße</t>
  </si>
  <si>
    <t>Reuterkiez</t>
  </si>
  <si>
    <t>53</t>
  </si>
  <si>
    <t>08010404</t>
  </si>
  <si>
    <t>08010117</t>
  </si>
  <si>
    <t>08010118</t>
  </si>
  <si>
    <t>Silbersteinstraße</t>
  </si>
  <si>
    <t>08010213</t>
  </si>
  <si>
    <t>Körnerpark</t>
  </si>
  <si>
    <t>08010214</t>
  </si>
  <si>
    <t>Glasower Straße</t>
  </si>
  <si>
    <t>08010211</t>
  </si>
  <si>
    <t>Flughafenstraße</t>
  </si>
  <si>
    <t>08020625</t>
  </si>
  <si>
    <t>Handwerker-Siedlung</t>
  </si>
  <si>
    <t>08010303</t>
  </si>
  <si>
    <t>Donaustraße</t>
  </si>
  <si>
    <t>08041036</t>
  </si>
  <si>
    <t>Zittauer Straße</t>
  </si>
  <si>
    <t>09020502</t>
  </si>
  <si>
    <t>0902</t>
  </si>
  <si>
    <t>Treptow-Köpenick 2</t>
  </si>
  <si>
    <t>090205</t>
  </si>
  <si>
    <t>Oberschöneweide</t>
  </si>
  <si>
    <t>Oberschöneweide Ost</t>
  </si>
  <si>
    <t>09010301</t>
  </si>
  <si>
    <t>0901</t>
  </si>
  <si>
    <t>Treptow-Köpenick 1</t>
  </si>
  <si>
    <t>090103</t>
  </si>
  <si>
    <t>Baumschulenweg</t>
  </si>
  <si>
    <t>Baumschulenstraße</t>
  </si>
  <si>
    <t>09010101</t>
  </si>
  <si>
    <t>090101</t>
  </si>
  <si>
    <t>Alt-Treptow</t>
  </si>
  <si>
    <t>Bouchéstraße</t>
  </si>
  <si>
    <t>09030903</t>
  </si>
  <si>
    <t>0903</t>
  </si>
  <si>
    <t>Treptow-Köpenick 3</t>
  </si>
  <si>
    <t>090309</t>
  </si>
  <si>
    <t>Altglienicke</t>
  </si>
  <si>
    <t>Kölner Viertel</t>
  </si>
  <si>
    <t>09020501</t>
  </si>
  <si>
    <t>Oberschöneweide West</t>
  </si>
  <si>
    <t>09041501</t>
  </si>
  <si>
    <t>0904</t>
  </si>
  <si>
    <t>Treptow-Köpenick 4</t>
  </si>
  <si>
    <t>090415</t>
  </si>
  <si>
    <t>Altstadt Kietz</t>
  </si>
  <si>
    <t>48</t>
  </si>
  <si>
    <t>09020702</t>
  </si>
  <si>
    <t>090207</t>
  </si>
  <si>
    <t>Adlershof</t>
  </si>
  <si>
    <t>Adlershof Ost</t>
  </si>
  <si>
    <t>09051901</t>
  </si>
  <si>
    <t>0905</t>
  </si>
  <si>
    <t>Treptow-Köpenick 5</t>
  </si>
  <si>
    <t>090519</t>
  </si>
  <si>
    <t>Dammvorstadt</t>
  </si>
  <si>
    <t>09052001</t>
  </si>
  <si>
    <t>090520</t>
  </si>
  <si>
    <t>Köpenick Nord</t>
  </si>
  <si>
    <t>09010402</t>
  </si>
  <si>
    <t>090104</t>
  </si>
  <si>
    <t>Johannisthal</t>
  </si>
  <si>
    <t>Johannisthal Ost</t>
  </si>
  <si>
    <t>09041301</t>
  </si>
  <si>
    <t>090413</t>
  </si>
  <si>
    <t>Köpenick Süd</t>
  </si>
  <si>
    <t>09030902</t>
  </si>
  <si>
    <t>Wohngebiet II</t>
  </si>
  <si>
    <t>09031001</t>
  </si>
  <si>
    <t>090310</t>
  </si>
  <si>
    <t>Bohnsdorf</t>
  </si>
  <si>
    <t>09051801</t>
  </si>
  <si>
    <t>090518</t>
  </si>
  <si>
    <t>Rahnsdorf/Hessenwinkel</t>
  </si>
  <si>
    <t>09020601</t>
  </si>
  <si>
    <t>090206</t>
  </si>
  <si>
    <t>Niederschöneweide</t>
  </si>
  <si>
    <t>Schnellerstraße</t>
  </si>
  <si>
    <t>09051702</t>
  </si>
  <si>
    <t>090517</t>
  </si>
  <si>
    <t>Friedrichshagen</t>
  </si>
  <si>
    <t>Bölschestraße</t>
  </si>
  <si>
    <t>09020802</t>
  </si>
  <si>
    <t>090208</t>
  </si>
  <si>
    <t>Köllnische Vorstadt/Spindlersfeld</t>
  </si>
  <si>
    <t>09041403</t>
  </si>
  <si>
    <t>090414</t>
  </si>
  <si>
    <t>10010207</t>
  </si>
  <si>
    <t>1001</t>
  </si>
  <si>
    <t>Marzahn</t>
  </si>
  <si>
    <t>100102</t>
  </si>
  <si>
    <t>Marzahn Mitte</t>
  </si>
  <si>
    <t>Marzahner Promenade</t>
  </si>
  <si>
    <t>10010310</t>
  </si>
  <si>
    <t>100103</t>
  </si>
  <si>
    <t>Marzahn Süd</t>
  </si>
  <si>
    <t>Alt-Marzahn</t>
  </si>
  <si>
    <t>18</t>
  </si>
  <si>
    <t>55</t>
  </si>
  <si>
    <t>10010102</t>
  </si>
  <si>
    <t>100101</t>
  </si>
  <si>
    <t>Marzahn Nord</t>
  </si>
  <si>
    <t>10010206</t>
  </si>
  <si>
    <t>Ringkolonnaden</t>
  </si>
  <si>
    <t>10020415</t>
  </si>
  <si>
    <t>1002</t>
  </si>
  <si>
    <t>Hellersdorf</t>
  </si>
  <si>
    <t>100204</t>
  </si>
  <si>
    <t>Hellersdorf Nord</t>
  </si>
  <si>
    <t>Hellersdorfer Promenade</t>
  </si>
  <si>
    <t>43</t>
  </si>
  <si>
    <t>10020413</t>
  </si>
  <si>
    <t>Gut Hellersdorf</t>
  </si>
  <si>
    <t>Alte Hellersdorfer Straße</t>
  </si>
  <si>
    <t>10020622</t>
  </si>
  <si>
    <t>100206</t>
  </si>
  <si>
    <t>Hellersdorf Süd</t>
  </si>
  <si>
    <t>10040828</t>
  </si>
  <si>
    <t>1004</t>
  </si>
  <si>
    <t>Kaulsdorf/Mahlsdorf</t>
  </si>
  <si>
    <t>100408</t>
  </si>
  <si>
    <t>Kaulsdorf</t>
  </si>
  <si>
    <t>10020519</t>
  </si>
  <si>
    <t>100205</t>
  </si>
  <si>
    <t>Hellersdorf Ost</t>
  </si>
  <si>
    <t>Boulevard Kastanienallee</t>
  </si>
  <si>
    <t>10020517</t>
  </si>
  <si>
    <t>10010101</t>
  </si>
  <si>
    <t>10010203</t>
  </si>
  <si>
    <t>10010204</t>
  </si>
  <si>
    <t>10030727</t>
  </si>
  <si>
    <t>1003</t>
  </si>
  <si>
    <t>Biesdorf</t>
  </si>
  <si>
    <t>100307</t>
  </si>
  <si>
    <t>10030725</t>
  </si>
  <si>
    <t>Buckower Ring</t>
  </si>
  <si>
    <t>10010311</t>
  </si>
  <si>
    <t>Landsberger Tor</t>
  </si>
  <si>
    <t>10020621</t>
  </si>
  <si>
    <t>Gelbes Viertel</t>
  </si>
  <si>
    <t>10020620</t>
  </si>
  <si>
    <t>42</t>
  </si>
  <si>
    <t>10040829</t>
  </si>
  <si>
    <t>Alt-Kaulsdorf</t>
  </si>
  <si>
    <t>10020518</t>
  </si>
  <si>
    <t>Schleipfuhl</t>
  </si>
  <si>
    <t>10040933</t>
  </si>
  <si>
    <t>100409</t>
  </si>
  <si>
    <t>Mahlsdorf</t>
  </si>
  <si>
    <t>10010205</t>
  </si>
  <si>
    <t>10020412</t>
  </si>
  <si>
    <t>11041128</t>
  </si>
  <si>
    <t>Lichtenberg</t>
  </si>
  <si>
    <t>1104</t>
  </si>
  <si>
    <t>Lichtenberg Mitte</t>
  </si>
  <si>
    <t>110411</t>
  </si>
  <si>
    <t>Friedrichsfelde Süd</t>
  </si>
  <si>
    <t>Sewanstraße</t>
  </si>
  <si>
    <t>11040926</t>
  </si>
  <si>
    <t>110409</t>
  </si>
  <si>
    <t>Neu-Lichtenberg</t>
  </si>
  <si>
    <t>Weitlingstraße</t>
  </si>
  <si>
    <t>11030618</t>
  </si>
  <si>
    <t>1103</t>
  </si>
  <si>
    <t>Lichtenberg Nord</t>
  </si>
  <si>
    <t>110306</t>
  </si>
  <si>
    <t>Fennpfuhl</t>
  </si>
  <si>
    <t>Fennpfuhl West</t>
  </si>
  <si>
    <t>11010308</t>
  </si>
  <si>
    <t>1101</t>
  </si>
  <si>
    <t>Hohenschönhausen Nord</t>
  </si>
  <si>
    <t>110103</t>
  </si>
  <si>
    <t>Neu-Hohenschönhausen Süd</t>
  </si>
  <si>
    <t>Zingster Straße Ost</t>
  </si>
  <si>
    <t>11010206</t>
  </si>
  <si>
    <t>110102</t>
  </si>
  <si>
    <t>Neu-Hohenschönhausen Nord</t>
  </si>
  <si>
    <t>Wartenberg Süd</t>
  </si>
  <si>
    <t>11020412</t>
  </si>
  <si>
    <t>1102</t>
  </si>
  <si>
    <t>Hohenschönhausen Süd</t>
  </si>
  <si>
    <t>110204</t>
  </si>
  <si>
    <t>Alt-Hohenschönhausen Nord</t>
  </si>
  <si>
    <t>11010204</t>
  </si>
  <si>
    <t>Falkenberg Ost</t>
  </si>
  <si>
    <t>11010207</t>
  </si>
  <si>
    <t>Wartenberg Nord</t>
  </si>
  <si>
    <t>11010205</t>
  </si>
  <si>
    <t>Falkenberg West</t>
  </si>
  <si>
    <t>11010309</t>
  </si>
  <si>
    <t>Zingster Straße West</t>
  </si>
  <si>
    <t>x</t>
  </si>
  <si>
    <t>11010310</t>
  </si>
  <si>
    <t>Mühlengrund</t>
  </si>
  <si>
    <t>11020515</t>
  </si>
  <si>
    <t>110205</t>
  </si>
  <si>
    <t>Alt-Hohenschönhausen Süd</t>
  </si>
  <si>
    <t>11020513</t>
  </si>
  <si>
    <t>Orankesee</t>
  </si>
  <si>
    <t>Malchower Weg</t>
  </si>
  <si>
    <t>11030617</t>
  </si>
  <si>
    <t>Hohenschönhausener Straße</t>
  </si>
  <si>
    <t>11030824</t>
  </si>
  <si>
    <t>110308</t>
  </si>
  <si>
    <t>Frankfurter Allee Süd</t>
  </si>
  <si>
    <t>11030721</t>
  </si>
  <si>
    <t>110307</t>
  </si>
  <si>
    <t>Alt-Lichtenberg</t>
  </si>
  <si>
    <t>Rüdigerstraße</t>
  </si>
  <si>
    <t>11030619</t>
  </si>
  <si>
    <t>Fennpfuhl Ost</t>
  </si>
  <si>
    <t>Herzbergstraße</t>
  </si>
  <si>
    <t>57</t>
  </si>
  <si>
    <t>11041023</t>
  </si>
  <si>
    <t>110410</t>
  </si>
  <si>
    <t>Friedrichsfelde Nord</t>
  </si>
  <si>
    <t>Gensinger Straße</t>
  </si>
  <si>
    <t>11040925</t>
  </si>
  <si>
    <t>Victoriastadt</t>
  </si>
  <si>
    <t>11051330</t>
  </si>
  <si>
    <t>1105</t>
  </si>
  <si>
    <t>Lichtenberg Süd</t>
  </si>
  <si>
    <t>110513</t>
  </si>
  <si>
    <t>Karlshorst</t>
  </si>
  <si>
    <t>Karlhorst West</t>
  </si>
  <si>
    <t>37</t>
  </si>
  <si>
    <t>12231102</t>
  </si>
  <si>
    <t>Reinickendorf</t>
  </si>
  <si>
    <t>1223</t>
  </si>
  <si>
    <t>122311</t>
  </si>
  <si>
    <t>Frohnau</t>
  </si>
  <si>
    <t>12301204</t>
  </si>
  <si>
    <t>1230</t>
  </si>
  <si>
    <t>Waidmannslust</t>
  </si>
  <si>
    <t>123012</t>
  </si>
  <si>
    <t>Wittenau Nord</t>
  </si>
  <si>
    <t>12301206</t>
  </si>
  <si>
    <t>Lübars</t>
  </si>
  <si>
    <t>12302108</t>
  </si>
  <si>
    <t>123021</t>
  </si>
  <si>
    <t>Märkisches Zentrum</t>
  </si>
  <si>
    <t>12302110</t>
  </si>
  <si>
    <t>Dannenwalder Weg</t>
  </si>
  <si>
    <t>12302212</t>
  </si>
  <si>
    <t>123022</t>
  </si>
  <si>
    <t>Rollbergesiedlung</t>
  </si>
  <si>
    <t>12103116</t>
  </si>
  <si>
    <t>1210</t>
  </si>
  <si>
    <t>Reinickendorf Ost</t>
  </si>
  <si>
    <t>121031</t>
  </si>
  <si>
    <t>Hausotterplatz</t>
  </si>
  <si>
    <t>12103117</t>
  </si>
  <si>
    <t>Letteplatz</t>
  </si>
  <si>
    <t>12103218</t>
  </si>
  <si>
    <t>121032</t>
  </si>
  <si>
    <t>Teichstraße</t>
  </si>
  <si>
    <t>12103219</t>
  </si>
  <si>
    <t>Schäfersee</t>
  </si>
  <si>
    <t>12214126</t>
  </si>
  <si>
    <t>1221</t>
  </si>
  <si>
    <t>Tegel</t>
  </si>
  <si>
    <t>122141</t>
  </si>
  <si>
    <t>12224230</t>
  </si>
  <si>
    <t>1222</t>
  </si>
  <si>
    <t>Heiligensee/Konradshöhe</t>
  </si>
  <si>
    <t>122242</t>
  </si>
  <si>
    <t>Heiligensee</t>
  </si>
  <si>
    <t>12304313</t>
  </si>
  <si>
    <t>123043</t>
  </si>
  <si>
    <t>Borsigwalde</t>
  </si>
  <si>
    <t>12304314</t>
  </si>
  <si>
    <t>12214423</t>
  </si>
  <si>
    <t>122144</t>
  </si>
  <si>
    <t>Mellerbogen</t>
  </si>
  <si>
    <t>Gartenfelder Straße</t>
  </si>
  <si>
    <t>08010508</t>
  </si>
  <si>
    <t>Weiße Siedlung</t>
  </si>
  <si>
    <t>Steglitz-Zehlendorf</t>
  </si>
  <si>
    <t>Bergstraße</t>
  </si>
  <si>
    <t>Kapitel 4 - Situation in der Angebotsform 1 (standortgebundende offene Jugendarbeit)</t>
  </si>
  <si>
    <t>Dieses Kapitel betrachtet alle bezirklich finanzierten Angebote nach § 11 SGB VIII, durchgeführt von öffentlichen und freien Trägern der Kinder- und Jugendhilfe in der Angebotsform 1. Exemplarische Leistungen umfassen insbesondere Jugendfreizeiteinrichtungen, z.B. mit pädagogisch betreuten Spielplätzen, Abenteuerspielplätzen, Kinderfarmen, Kinderbauernhöfen, Schülerclubs, Sportjugendclubs, standortgebundenen Zirkusprojekten aber auch offene Jugendarbeit an Schulen sowie schwerpunktorientierte Einrichtungen (wie z.B. Medienkompetenzentren oder Einrichtungen mit dem Schwerpunkt Gender, Sport, Kultur, Stadtteilintegration).
Siehe Buchungshinweise der Produkte 80963 und 80964.</t>
  </si>
  <si>
    <r>
      <t xml:space="preserve">4.1. Quantitativer Überblick - Angebotsform 1 </t>
    </r>
    <r>
      <rPr>
        <i/>
        <sz val="12"/>
        <color theme="1"/>
        <rFont val="Calibri"/>
        <family val="2"/>
        <scheme val="minor"/>
      </rPr>
      <t>(ausschließlich bezirklich finanzierte Angebote)</t>
    </r>
  </si>
  <si>
    <t>AF 1</t>
  </si>
  <si>
    <t>Überblick</t>
  </si>
  <si>
    <t>Regelmäßige Öffnungszeiten</t>
  </si>
  <si>
    <t>Inanspruchnahme</t>
  </si>
  <si>
    <t>Anzahl Plätze nach</t>
  </si>
  <si>
    <t>Fachstandard Qualität</t>
  </si>
  <si>
    <t>Personalausstattung</t>
  </si>
  <si>
    <t>nach 20 Uhr</t>
  </si>
  <si>
    <t>am Wochenende</t>
  </si>
  <si>
    <t>Anzahl Stammbesucher/-innen</t>
  </si>
  <si>
    <t>Unregel-mäßige Besucher/ -innen</t>
  </si>
  <si>
    <t>Fach-standard Umfang</t>
  </si>
  <si>
    <t>Quali-fizierter Platzzahl</t>
  </si>
  <si>
    <t xml:space="preserve">IST-Durch-schnitts-kosten / LStd. </t>
  </si>
  <si>
    <t>SOLL- 
Durch-schnitts-kosten / Lstd.</t>
  </si>
  <si>
    <t>IST-VZÄ</t>
  </si>
  <si>
    <t>Anzahl Einricht-ungen</t>
  </si>
  <si>
    <r>
      <t xml:space="preserve">Anzahl aller Tage / Monat </t>
    </r>
    <r>
      <rPr>
        <sz val="10"/>
        <rFont val="Calibri (Textkörper)"/>
      </rPr>
      <t>(Ø)</t>
    </r>
  </si>
  <si>
    <t xml:space="preserve"> Anzahl Einricht-ungen</t>
  </si>
  <si>
    <t>6- bis u10- Jährige</t>
  </si>
  <si>
    <t xml:space="preserve"> 10- bis u18- Jährige</t>
  </si>
  <si>
    <t xml:space="preserve"> 18- bis u21- Jährige</t>
  </si>
  <si>
    <t>21- bis u27- Jährige</t>
  </si>
  <si>
    <t>ÖT</t>
  </si>
  <si>
    <t>FT</t>
  </si>
  <si>
    <t>Gesamt</t>
  </si>
  <si>
    <t>BZR 01</t>
  </si>
  <si>
    <t>BZR 02</t>
  </si>
  <si>
    <t>BZR 03</t>
  </si>
  <si>
    <t>BZR 04</t>
  </si>
  <si>
    <t>BZR 05</t>
  </si>
  <si>
    <t>BZR 06</t>
  </si>
  <si>
    <t>BZR 07</t>
  </si>
  <si>
    <t>BZR 08</t>
  </si>
  <si>
    <t>BZR 09</t>
  </si>
  <si>
    <t>BZR 10</t>
  </si>
  <si>
    <t>BZR 11</t>
  </si>
  <si>
    <t>BZR 12</t>
  </si>
  <si>
    <t>BZR 13</t>
  </si>
  <si>
    <t>BZR 14</t>
  </si>
  <si>
    <t>BZR 15</t>
  </si>
  <si>
    <t>BZR 16</t>
  </si>
  <si>
    <t>BZR 17</t>
  </si>
  <si>
    <t>BZR 18</t>
  </si>
  <si>
    <t>BZR 19</t>
  </si>
  <si>
    <t>BZR 20</t>
  </si>
  <si>
    <t>B2</t>
  </si>
  <si>
    <t>B4</t>
  </si>
  <si>
    <t>F4</t>
  </si>
  <si>
    <t>F13</t>
  </si>
  <si>
    <t>B6</t>
  </si>
  <si>
    <t>B8</t>
  </si>
  <si>
    <t>B18</t>
  </si>
  <si>
    <t>B19</t>
  </si>
  <si>
    <t>F19</t>
  </si>
  <si>
    <t>B21</t>
  </si>
  <si>
    <t>B22</t>
  </si>
  <si>
    <t>B20</t>
  </si>
  <si>
    <t>G25</t>
  </si>
  <si>
    <t>B24</t>
  </si>
  <si>
    <t>nur Kinder</t>
  </si>
  <si>
    <t>Stülerstraße</t>
  </si>
  <si>
    <t>Großer Tiergarten</t>
  </si>
  <si>
    <t>Körnerstraße</t>
  </si>
  <si>
    <t>Nördlicher Landwehrkanal</t>
  </si>
  <si>
    <t>Unter den Linden Nord</t>
  </si>
  <si>
    <t>Unter den Linden Süd</t>
  </si>
  <si>
    <t>Leipziger Straße</t>
  </si>
  <si>
    <t>Charitéviertel</t>
  </si>
  <si>
    <t>Oranienburger Straße</t>
  </si>
  <si>
    <t>Karl-Marx-Allee</t>
  </si>
  <si>
    <t>Invalidenstraße</t>
  </si>
  <si>
    <t>Westhafen</t>
  </si>
  <si>
    <t>Emdener Straße</t>
  </si>
  <si>
    <t>Zwinglistraße</t>
  </si>
  <si>
    <t>Elberfelder Straße</t>
  </si>
  <si>
    <t>Heidestraße</t>
  </si>
  <si>
    <t>Lübecker Straße</t>
  </si>
  <si>
    <t>Thomasiusstraße</t>
  </si>
  <si>
    <t>Zillesiedlung</t>
  </si>
  <si>
    <t>Lüneburger Straße</t>
  </si>
  <si>
    <t>Hansaviertel</t>
  </si>
  <si>
    <t>Soldiner Straße</t>
  </si>
  <si>
    <t>Brunnenstraße</t>
  </si>
  <si>
    <t>Humboldthain Nordwest</t>
  </si>
  <si>
    <t>Westliche Müllerstraße</t>
  </si>
  <si>
    <t>Askanischer Platz</t>
  </si>
  <si>
    <t>Rathaus Yorckstraße</t>
  </si>
  <si>
    <t>Viktoriapark</t>
  </si>
  <si>
    <t>Richard-Sorge-Viertel</t>
  </si>
  <si>
    <t>Andreasviertel</t>
  </si>
  <si>
    <t>Wriezener Bahnhof/Entwicklungsgebiet</t>
  </si>
  <si>
    <t>Hausburgviertel</t>
  </si>
  <si>
    <t>Traveplatz</t>
  </si>
  <si>
    <t>Stralauer Halbinsel</t>
  </si>
  <si>
    <t>Bucher Forst</t>
  </si>
  <si>
    <t>Lietzengraben</t>
  </si>
  <si>
    <t>Blankenfelde</t>
  </si>
  <si>
    <t>Niederschönhausen</t>
  </si>
  <si>
    <t>Karow Nord</t>
  </si>
  <si>
    <t>Alt-Karow</t>
  </si>
  <si>
    <t>Märchenland</t>
  </si>
  <si>
    <t>Gustav-Adolf-Straße</t>
  </si>
  <si>
    <t>Weißer See</t>
  </si>
  <si>
    <t>Rennbahnstraße</t>
  </si>
  <si>
    <t>Hansastraße</t>
  </si>
  <si>
    <t>Erich-Weinert-Straße</t>
  </si>
  <si>
    <t>Volkspark Prenzlauer Berg</t>
  </si>
  <si>
    <t>Anton-Saefkow-Park</t>
  </si>
  <si>
    <t>Conrad-Blenkle-Straße</t>
  </si>
  <si>
    <t>Olympiagelände</t>
  </si>
  <si>
    <t>Siedlung Ruhleben</t>
  </si>
  <si>
    <t>Angerburger Allee</t>
  </si>
  <si>
    <t>Flatowallee</t>
  </si>
  <si>
    <t>Kranzallee</t>
  </si>
  <si>
    <t>Eichkamp</t>
  </si>
  <si>
    <t>Branitzer Platz</t>
  </si>
  <si>
    <t>Königin-Elisabeth-Straße</t>
  </si>
  <si>
    <t>Messegelände</t>
  </si>
  <si>
    <t>Schloßgarten</t>
  </si>
  <si>
    <t>Spreestadt</t>
  </si>
  <si>
    <t>Ernst-Reuter-Platz</t>
  </si>
  <si>
    <t>Neue Kantstraße</t>
  </si>
  <si>
    <t>Lietzensee</t>
  </si>
  <si>
    <t>Amtsgerichtsplatz</t>
  </si>
  <si>
    <t>Droysenstraße</t>
  </si>
  <si>
    <t>Kantstraße</t>
  </si>
  <si>
    <t>Karl-August-Platz</t>
  </si>
  <si>
    <t>Savignyplatz</t>
  </si>
  <si>
    <t>Hindemithplatz</t>
  </si>
  <si>
    <t>George-Grosz-Platz</t>
  </si>
  <si>
    <t>Breitscheidplatz</t>
  </si>
  <si>
    <t>Halensee</t>
  </si>
  <si>
    <t>Güterbahnhof Grunewald</t>
  </si>
  <si>
    <t>Bismarckallee</t>
  </si>
  <si>
    <t>Hundekehle</t>
  </si>
  <si>
    <t>Hagenplatz</t>
  </si>
  <si>
    <t>Schmargendorf</t>
  </si>
  <si>
    <t>Kissinger Straße</t>
  </si>
  <si>
    <t>Stadion Wilmersdorf</t>
  </si>
  <si>
    <t>Messelpark</t>
  </si>
  <si>
    <t>Breite Straße</t>
  </si>
  <si>
    <t>Binger Straße</t>
  </si>
  <si>
    <t>Rüdesheimer Platz</t>
  </si>
  <si>
    <t>Preußenpark</t>
  </si>
  <si>
    <t>Rathaus Wilmersdorf</t>
  </si>
  <si>
    <t>Leon-Jessel-Platz</t>
  </si>
  <si>
    <t>Prager Platz</t>
  </si>
  <si>
    <t>Wilhelmsaue</t>
  </si>
  <si>
    <t>Babelsberger Straße</t>
  </si>
  <si>
    <t>Hildegardstraße</t>
  </si>
  <si>
    <t>CW 6</t>
  </si>
  <si>
    <t>Forst Grunewald</t>
  </si>
  <si>
    <t>Amorbacher Weg</t>
  </si>
  <si>
    <t>Griesingerstraße</t>
  </si>
  <si>
    <t>An der Tränke</t>
  </si>
  <si>
    <t>Gütersloher Weg</t>
  </si>
  <si>
    <t>Darbystraße</t>
  </si>
  <si>
    <t>Germersheimer Platz</t>
  </si>
  <si>
    <t>Eckschanze</t>
  </si>
  <si>
    <t>Eiswerder</t>
  </si>
  <si>
    <t>Kurstraße</t>
  </si>
  <si>
    <t>Ackerstraße</t>
  </si>
  <si>
    <t>Freiheit</t>
  </si>
  <si>
    <t>Isenburger Weg</t>
  </si>
  <si>
    <t>Am Heideberg</t>
  </si>
  <si>
    <t>Staakener Straße</t>
  </si>
  <si>
    <t>Spandauer Straße</t>
  </si>
  <si>
    <t>Werkstraße</t>
  </si>
  <si>
    <t>Döberitzer Weg</t>
  </si>
  <si>
    <t>Pillnitzer Weg</t>
  </si>
  <si>
    <t>Weinmeisterhornweg</t>
  </si>
  <si>
    <t>Borkumer Straße</t>
  </si>
  <si>
    <t>Adamstraße</t>
  </si>
  <si>
    <t>Tiefwerder</t>
  </si>
  <si>
    <t>Graetschelsteig</t>
  </si>
  <si>
    <t>Börnicker Straße</t>
  </si>
  <si>
    <t>Siemensstadt</t>
  </si>
  <si>
    <t>Motardstraße</t>
  </si>
  <si>
    <t>Alt-Gatow</t>
  </si>
  <si>
    <t>Groß-Glienicker Weg</t>
  </si>
  <si>
    <t>Jägerallee</t>
  </si>
  <si>
    <t>Kladower Damm</t>
  </si>
  <si>
    <t>Kafkastraße</t>
  </si>
  <si>
    <t>Region A</t>
  </si>
  <si>
    <t>Fichtenberg</t>
  </si>
  <si>
    <t>Markelstraße</t>
  </si>
  <si>
    <t>Südende</t>
  </si>
  <si>
    <t>Mittelstraße</t>
  </si>
  <si>
    <t>Feuerbachstraße</t>
  </si>
  <si>
    <t>Region B</t>
  </si>
  <si>
    <t>Alt-Lankwitz</t>
  </si>
  <si>
    <t>Komponistenviertel Lankwitz</t>
  </si>
  <si>
    <t>Lankwitz Kirche</t>
  </si>
  <si>
    <t>Kaiser-Wilhelm-Straße</t>
  </si>
  <si>
    <t>Lankwitz Süd</t>
  </si>
  <si>
    <t>Lichterfelde Süd</t>
  </si>
  <si>
    <t>Königsberger Straße</t>
  </si>
  <si>
    <t>Schütte-Lanz-Straße</t>
  </si>
  <si>
    <t>Region C</t>
  </si>
  <si>
    <t>Berlepschstraße</t>
  </si>
  <si>
    <t>Zehlendorf Süd</t>
  </si>
  <si>
    <t>Zehlendorf Mitte</t>
  </si>
  <si>
    <t>Botanischer Garten</t>
  </si>
  <si>
    <t>Hindenburgdamm</t>
  </si>
  <si>
    <t>Goerzwerke</t>
  </si>
  <si>
    <t>Schweizer Viertel</t>
  </si>
  <si>
    <t>Lichterfelde West</t>
  </si>
  <si>
    <t>Region D</t>
  </si>
  <si>
    <t>Nikolassee</t>
  </si>
  <si>
    <t>Fischerhüttenstraße</t>
  </si>
  <si>
    <t>Fischtal</t>
  </si>
  <si>
    <t>Zehlendorf Eiche</t>
  </si>
  <si>
    <t>Thielallee</t>
  </si>
  <si>
    <t>Dahlem</t>
  </si>
  <si>
    <t>Bayerischer Platz</t>
  </si>
  <si>
    <t>Ceciliengärten</t>
  </si>
  <si>
    <t>Marienhöhe</t>
  </si>
  <si>
    <t>Rathaus Tempelhof</t>
  </si>
  <si>
    <t>Hundsteinweg</t>
  </si>
  <si>
    <t>Birnhornweg</t>
  </si>
  <si>
    <t>Marienfelder Allee Nordwest</t>
  </si>
  <si>
    <t>Marienfelde Nordost</t>
  </si>
  <si>
    <t>Wissmannstraße</t>
  </si>
  <si>
    <t>Hertzbergplatz</t>
  </si>
  <si>
    <t>Gewerbegebiet Ederstraße</t>
  </si>
  <si>
    <t>Tempelhofer Weg</t>
  </si>
  <si>
    <t>Mohriner Allee Nord</t>
  </si>
  <si>
    <t>Ortolanweg</t>
  </si>
  <si>
    <t>Britzer Garten</t>
  </si>
  <si>
    <t>Buckow West</t>
  </si>
  <si>
    <t>Buckow Mitte</t>
  </si>
  <si>
    <t>Gropiusstadt Süd</t>
  </si>
  <si>
    <t>Buckow Nord</t>
  </si>
  <si>
    <t>Goldhähnchenweg</t>
  </si>
  <si>
    <t>Vogelviertel Süd</t>
  </si>
  <si>
    <t>Vogelviertel Nord</t>
  </si>
  <si>
    <t>Blumenviertel</t>
  </si>
  <si>
    <t>Alt-Rudow</t>
  </si>
  <si>
    <t>Waßmannsdorfer Chaussee</t>
  </si>
  <si>
    <t>Waltersdorfer Chaussee Ost</t>
  </si>
  <si>
    <t>Elsenstraße</t>
  </si>
  <si>
    <t>Am Treptower Park Nord</t>
  </si>
  <si>
    <t>Plänterwald</t>
  </si>
  <si>
    <t>Am Treptower Park Süd</t>
  </si>
  <si>
    <t>Köpenicker Landstraße</t>
  </si>
  <si>
    <t>Späthsfelde</t>
  </si>
  <si>
    <t>Johannisthal West</t>
  </si>
  <si>
    <t>Oberspree</t>
  </si>
  <si>
    <t>Adlershof West</t>
  </si>
  <si>
    <t>Spindlersfeld</t>
  </si>
  <si>
    <t>Köllnische Vorstadt</t>
  </si>
  <si>
    <t>Dorf Altglienicke</t>
  </si>
  <si>
    <t>Grünau</t>
  </si>
  <si>
    <t>Schmöckwitz/Karolinenhof/Rauchfangswerder</t>
  </si>
  <si>
    <t>Karolinenhof</t>
  </si>
  <si>
    <t>Schmöckwitz/Rauchfangswerder</t>
  </si>
  <si>
    <t>Kietzer Feld/Nachtheide</t>
  </si>
  <si>
    <t>Wendenschloß</t>
  </si>
  <si>
    <t>Allende-Viertel</t>
  </si>
  <si>
    <t>Allende I</t>
  </si>
  <si>
    <t>Siedlung Kämmereiheide</t>
  </si>
  <si>
    <t>Müggelheim</t>
  </si>
  <si>
    <t>Hirschgarten</t>
  </si>
  <si>
    <t>Marzahn West</t>
  </si>
  <si>
    <t>Havemannstraße</t>
  </si>
  <si>
    <t>Gewerbegebiet Bitterfelder Straße</t>
  </si>
  <si>
    <t>Wuhletalstraße</t>
  </si>
  <si>
    <t>Marzahn Ost</t>
  </si>
  <si>
    <t>Marzahner Chaussee</t>
  </si>
  <si>
    <t>Springpfuhl</t>
  </si>
  <si>
    <t>Helle Mitte</t>
  </si>
  <si>
    <t>Böhlener Straße</t>
  </si>
  <si>
    <t>Adele-Sandrock-Straße</t>
  </si>
  <si>
    <t>Kaulsdorf Nord II</t>
  </si>
  <si>
    <t>Kaulsdorf Nord I</t>
  </si>
  <si>
    <t>Rotes Viertel</t>
  </si>
  <si>
    <t>Oberfeldstraße</t>
  </si>
  <si>
    <t>Alt-Biesdorf</t>
  </si>
  <si>
    <t>Biesdorf Süd</t>
  </si>
  <si>
    <t>Kaulsdorf Nord</t>
  </si>
  <si>
    <t>Kaulsdorf Süd</t>
  </si>
  <si>
    <t>Mahlsdorf Nord</t>
  </si>
  <si>
    <t>Alt-Mahlsdorf</t>
  </si>
  <si>
    <t>Mahlsdorf Süd</t>
  </si>
  <si>
    <t>Malchow, Wartenberg und Falkenberg</t>
  </si>
  <si>
    <t>Dorf Malchow</t>
  </si>
  <si>
    <t>Dorf Wartenberg</t>
  </si>
  <si>
    <t>Dorf Falkenberg</t>
  </si>
  <si>
    <t>Große-Leege-Straße</t>
  </si>
  <si>
    <t>Weiße Taube</t>
  </si>
  <si>
    <t>Rosenfelder Ring</t>
  </si>
  <si>
    <t>Tierpark</t>
  </si>
  <si>
    <t>Rummelsburger Bucht</t>
  </si>
  <si>
    <t>Rummelsburg</t>
  </si>
  <si>
    <t>Karlshorst Nord</t>
  </si>
  <si>
    <t>Karlshorst Süd</t>
  </si>
  <si>
    <t>Breitkopfbecken</t>
  </si>
  <si>
    <t>Humboldtstraße</t>
  </si>
  <si>
    <t>Waldidyll/Flughafensee</t>
  </si>
  <si>
    <t>Tegel Süd</t>
  </si>
  <si>
    <t>Reinickes Hof</t>
  </si>
  <si>
    <t>Klixstraße</t>
  </si>
  <si>
    <t>Alt-Tegel</t>
  </si>
  <si>
    <t>Tegeler Forst</t>
  </si>
  <si>
    <t>Hermsdorf</t>
  </si>
  <si>
    <t>Wittenau Süd</t>
  </si>
  <si>
    <t>Schorfheidestraße</t>
  </si>
  <si>
    <t>Treuenbrietzener Straße</t>
  </si>
  <si>
    <t>Lübarser Straße</t>
  </si>
  <si>
    <t>Ziekowstraße/Freie Scholle</t>
  </si>
  <si>
    <t>LOR-Übersicht 01.01.2019</t>
  </si>
  <si>
    <t>RAUMID</t>
  </si>
  <si>
    <t>PLR_Name</t>
  </si>
  <si>
    <t>BZR_Lang</t>
  </si>
  <si>
    <t>BZR_Name</t>
  </si>
  <si>
    <t>PGR_Lang</t>
  </si>
  <si>
    <t>PGR_Name</t>
  </si>
  <si>
    <t>BEZ</t>
  </si>
  <si>
    <t>BEZName</t>
  </si>
  <si>
    <t>Änderungen 01.01.2019</t>
  </si>
  <si>
    <t>01011101</t>
  </si>
  <si>
    <t>01011102</t>
  </si>
  <si>
    <t>01011105</t>
  </si>
  <si>
    <t>01011202</t>
  </si>
  <si>
    <t>01011203</t>
  </si>
  <si>
    <t>01011301</t>
  </si>
  <si>
    <t>01011303</t>
  </si>
  <si>
    <t>Alexanderplatzviertel</t>
  </si>
  <si>
    <t>01011304</t>
  </si>
  <si>
    <t>01022103</t>
  </si>
  <si>
    <t>01022202</t>
  </si>
  <si>
    <t>01022203</t>
  </si>
  <si>
    <t>01022205</t>
  </si>
  <si>
    <t>01022206</t>
  </si>
  <si>
    <t>01022207</t>
  </si>
  <si>
    <t>31</t>
  </si>
  <si>
    <t>41</t>
  </si>
  <si>
    <t>01044103</t>
  </si>
  <si>
    <t>02010101</t>
  </si>
  <si>
    <t>Friedrichshain-Kreuzberg</t>
  </si>
  <si>
    <t>Gleisdreieck/Entwicklungsgebiet</t>
  </si>
  <si>
    <t>02020202</t>
  </si>
  <si>
    <t>02020203</t>
  </si>
  <si>
    <t>02020204</t>
  </si>
  <si>
    <t>02040502</t>
  </si>
  <si>
    <t>02040503</t>
  </si>
  <si>
    <t>02040701</t>
  </si>
  <si>
    <t>02040703</t>
  </si>
  <si>
    <t>02050601</t>
  </si>
  <si>
    <t>02050801</t>
  </si>
  <si>
    <t>02050804</t>
  </si>
  <si>
    <t>03010101</t>
  </si>
  <si>
    <t>03010104</t>
  </si>
  <si>
    <t>03020203</t>
  </si>
  <si>
    <t>03020209</t>
  </si>
  <si>
    <t>03030406</t>
  </si>
  <si>
    <t>03030716</t>
  </si>
  <si>
    <t>03050919</t>
  </si>
  <si>
    <t>03050920</t>
  </si>
  <si>
    <t>24</t>
  </si>
  <si>
    <t>03051017</t>
  </si>
  <si>
    <t>03051022</t>
  </si>
  <si>
    <t>27</t>
  </si>
  <si>
    <t>03061228</t>
  </si>
  <si>
    <t>03061430</t>
  </si>
  <si>
    <t>03061434</t>
  </si>
  <si>
    <t>34</t>
  </si>
  <si>
    <t>03061435</t>
  </si>
  <si>
    <t>03061441</t>
  </si>
  <si>
    <t>Charlottenburg-Wilmersdorf</t>
  </si>
  <si>
    <t>04020204</t>
  </si>
  <si>
    <t>040202</t>
  </si>
  <si>
    <t>Heerstraße</t>
  </si>
  <si>
    <t>04020205</t>
  </si>
  <si>
    <t>04020206</t>
  </si>
  <si>
    <t>04020207</t>
  </si>
  <si>
    <t>04020208</t>
  </si>
  <si>
    <t>04020209</t>
  </si>
  <si>
    <t>04020312</t>
  </si>
  <si>
    <t>04020313</t>
  </si>
  <si>
    <t>04020314</t>
  </si>
  <si>
    <t>04030415</t>
  </si>
  <si>
    <t>04030519</t>
  </si>
  <si>
    <t>04030621</t>
  </si>
  <si>
    <t>04030623</t>
  </si>
  <si>
    <t>04030724</t>
  </si>
  <si>
    <t>040307</t>
  </si>
  <si>
    <t>04030725</t>
  </si>
  <si>
    <t>04030726</t>
  </si>
  <si>
    <t>04030827</t>
  </si>
  <si>
    <t>040308</t>
  </si>
  <si>
    <t>04030828</t>
  </si>
  <si>
    <t>04030929</t>
  </si>
  <si>
    <t>040309</t>
  </si>
  <si>
    <t>04030930</t>
  </si>
  <si>
    <t>04030931</t>
  </si>
  <si>
    <t>04031032</t>
  </si>
  <si>
    <t>040310</t>
  </si>
  <si>
    <t>04041133</t>
  </si>
  <si>
    <t>04041134</t>
  </si>
  <si>
    <t>04041135</t>
  </si>
  <si>
    <t>04041136</t>
  </si>
  <si>
    <t>04041238</t>
  </si>
  <si>
    <t>040412</t>
  </si>
  <si>
    <t>04041239</t>
  </si>
  <si>
    <t>04041240</t>
  </si>
  <si>
    <t>04041241</t>
  </si>
  <si>
    <t>04041343</t>
  </si>
  <si>
    <t>04041344</t>
  </si>
  <si>
    <t>44</t>
  </si>
  <si>
    <t>04051446</t>
  </si>
  <si>
    <t>04051549</t>
  </si>
  <si>
    <t>04051550</t>
  </si>
  <si>
    <t>50</t>
  </si>
  <si>
    <t>51</t>
  </si>
  <si>
    <t>04051653</t>
  </si>
  <si>
    <t>04051654</t>
  </si>
  <si>
    <t>04051655</t>
  </si>
  <si>
    <t>04051656</t>
  </si>
  <si>
    <t>04061757</t>
  </si>
  <si>
    <t>040617</t>
  </si>
  <si>
    <t>05010102</t>
  </si>
  <si>
    <t>05010103</t>
  </si>
  <si>
    <t>05010204</t>
  </si>
  <si>
    <t>05010205</t>
  </si>
  <si>
    <t>05010206</t>
  </si>
  <si>
    <t>05010208</t>
  </si>
  <si>
    <t>05010310</t>
  </si>
  <si>
    <t>05010311</t>
  </si>
  <si>
    <t>05010339</t>
  </si>
  <si>
    <t>05020415</t>
  </si>
  <si>
    <t>05020416</t>
  </si>
  <si>
    <t>05020417</t>
  </si>
  <si>
    <t>05020418</t>
  </si>
  <si>
    <t>05020521</t>
  </si>
  <si>
    <t>05020522</t>
  </si>
  <si>
    <t>05020524</t>
  </si>
  <si>
    <t>05020625</t>
  </si>
  <si>
    <t>05020626</t>
  </si>
  <si>
    <t>05020627</t>
  </si>
  <si>
    <t>05020628</t>
  </si>
  <si>
    <t>050308</t>
  </si>
  <si>
    <t>05030833</t>
  </si>
  <si>
    <t>05040934</t>
  </si>
  <si>
    <t>05040935</t>
  </si>
  <si>
    <t>05040936</t>
  </si>
  <si>
    <t>05040937</t>
  </si>
  <si>
    <t>06010101</t>
  </si>
  <si>
    <t>06010103</t>
  </si>
  <si>
    <t>06010205</t>
  </si>
  <si>
    <t>06010207</t>
  </si>
  <si>
    <t>06010208</t>
  </si>
  <si>
    <t>06010210</t>
  </si>
  <si>
    <t>06020301</t>
  </si>
  <si>
    <t>06020302</t>
  </si>
  <si>
    <t>06020304</t>
  </si>
  <si>
    <t>06020306</t>
  </si>
  <si>
    <t>06030501</t>
  </si>
  <si>
    <t>06030605</t>
  </si>
  <si>
    <t>06030606</t>
  </si>
  <si>
    <t>06030607</t>
  </si>
  <si>
    <t>06030608</t>
  </si>
  <si>
    <t>06030610</t>
  </si>
  <si>
    <t>06040703</t>
  </si>
  <si>
    <t>06040805</t>
  </si>
  <si>
    <t>06040806</t>
  </si>
  <si>
    <t>06040807</t>
  </si>
  <si>
    <t>06040809</t>
  </si>
  <si>
    <t>06040810</t>
  </si>
  <si>
    <t>07010101</t>
  </si>
  <si>
    <t>Wittenbergplatz/Viktoria-Luise-Platz</t>
  </si>
  <si>
    <t>Tempelhof-Schöneberg</t>
  </si>
  <si>
    <t>07020201</t>
  </si>
  <si>
    <t>07030302</t>
  </si>
  <si>
    <t>Manteuffelstraße</t>
  </si>
  <si>
    <t>07040404</t>
  </si>
  <si>
    <t>07040405</t>
  </si>
  <si>
    <t>Rathausstraße</t>
  </si>
  <si>
    <t>Fritz-Werner-Straße</t>
  </si>
  <si>
    <t>Eisenacher Straße</t>
  </si>
  <si>
    <t>07050505</t>
  </si>
  <si>
    <t>07050506</t>
  </si>
  <si>
    <t>07060601</t>
  </si>
  <si>
    <t>07060603</t>
  </si>
  <si>
    <t>Kettinger Straße/Schillerstraße</t>
  </si>
  <si>
    <t>07070702</t>
  </si>
  <si>
    <t>Alt-Lichtenrade/Töpchiner Weg</t>
  </si>
  <si>
    <t>John-Locke-Straße</t>
  </si>
  <si>
    <t>Franziusweg/Rohrbachstraße</t>
  </si>
  <si>
    <t>07070706</t>
  </si>
  <si>
    <t>Horstwalder Straße/Paplitzer Straße</t>
  </si>
  <si>
    <t>07070707</t>
  </si>
  <si>
    <t>Wittelsbacherstraße</t>
  </si>
  <si>
    <t>08010116</t>
  </si>
  <si>
    <t>08010302</t>
  </si>
  <si>
    <t>08010405</t>
  </si>
  <si>
    <t>08010407</t>
  </si>
  <si>
    <t>08010510</t>
  </si>
  <si>
    <t>Gewerbegebiet Köllnische Heide</t>
  </si>
  <si>
    <t>08020620</t>
  </si>
  <si>
    <t>08020621</t>
  </si>
  <si>
    <t>08020622</t>
  </si>
  <si>
    <t>Parchimer Allee</t>
  </si>
  <si>
    <t>08020623</t>
  </si>
  <si>
    <t>08020624</t>
  </si>
  <si>
    <t>08020726</t>
  </si>
  <si>
    <t>08020727</t>
  </si>
  <si>
    <t>08030830</t>
  </si>
  <si>
    <t>08040932</t>
  </si>
  <si>
    <t>080409</t>
  </si>
  <si>
    <t>08040933</t>
  </si>
  <si>
    <t>08040934</t>
  </si>
  <si>
    <t>08041035</t>
  </si>
  <si>
    <t>08041037</t>
  </si>
  <si>
    <t>08041038</t>
  </si>
  <si>
    <t>08041040</t>
  </si>
  <si>
    <t>Treptow-Köpenick</t>
  </si>
  <si>
    <t>09010102</t>
  </si>
  <si>
    <t>09010201</t>
  </si>
  <si>
    <t>090102</t>
  </si>
  <si>
    <t>09010202</t>
  </si>
  <si>
    <t>09010302</t>
  </si>
  <si>
    <t>09010401</t>
  </si>
  <si>
    <t>09020602</t>
  </si>
  <si>
    <t>09020701</t>
  </si>
  <si>
    <t>09020801</t>
  </si>
  <si>
    <t>09030901</t>
  </si>
  <si>
    <t>09031101</t>
  </si>
  <si>
    <t>090311</t>
  </si>
  <si>
    <t>09031201</t>
  </si>
  <si>
    <t>090312</t>
  </si>
  <si>
    <t>09031202</t>
  </si>
  <si>
    <t>Teilung  PLR 09041403 neu, Teile an 09041402</t>
  </si>
  <si>
    <t>09041302</t>
  </si>
  <si>
    <t>09041401</t>
  </si>
  <si>
    <t>Teile aus 09041501 aufgenommen</t>
  </si>
  <si>
    <t>09041402</t>
  </si>
  <si>
    <t>Teile aus 09041301 aufgenommen</t>
  </si>
  <si>
    <t>Allende II</t>
  </si>
  <si>
    <t>neu aus Teilen 09041301</t>
  </si>
  <si>
    <t>Teile an 09041401</t>
  </si>
  <si>
    <t>09041601</t>
  </si>
  <si>
    <t>090416</t>
  </si>
  <si>
    <t>09051701</t>
  </si>
  <si>
    <t>Marzahn-Hellersdorf</t>
  </si>
  <si>
    <t>10010308</t>
  </si>
  <si>
    <t>10010309</t>
  </si>
  <si>
    <t>10020414</t>
  </si>
  <si>
    <t>10020416</t>
  </si>
  <si>
    <t>10020623</t>
  </si>
  <si>
    <t>10030724</t>
  </si>
  <si>
    <t>10030726</t>
  </si>
  <si>
    <t>10040830</t>
  </si>
  <si>
    <t>10040931</t>
  </si>
  <si>
    <t>10040932</t>
  </si>
  <si>
    <t>11010101</t>
  </si>
  <si>
    <t>110101</t>
  </si>
  <si>
    <t>11010102</t>
  </si>
  <si>
    <t>11010103</t>
  </si>
  <si>
    <t>11020411</t>
  </si>
  <si>
    <t>11020514</t>
  </si>
  <si>
    <t>11020516</t>
  </si>
  <si>
    <t>11030720</t>
  </si>
  <si>
    <t>11041022</t>
  </si>
  <si>
    <t>11041027</t>
  </si>
  <si>
    <t>11051229</t>
  </si>
  <si>
    <t>110512</t>
  </si>
  <si>
    <t>11051331</t>
  </si>
  <si>
    <t>11051332</t>
  </si>
  <si>
    <t>12103115</t>
  </si>
  <si>
    <t>Ost 1</t>
  </si>
  <si>
    <t>Ost 2</t>
  </si>
  <si>
    <t>12103220</t>
  </si>
  <si>
    <t>12214125</t>
  </si>
  <si>
    <t>West 1</t>
  </si>
  <si>
    <t>12214421</t>
  </si>
  <si>
    <t>West 4</t>
  </si>
  <si>
    <t>12214422</t>
  </si>
  <si>
    <t>12214424</t>
  </si>
  <si>
    <t>Scharnweberstraße</t>
  </si>
  <si>
    <t>12214527</t>
  </si>
  <si>
    <t>122145</t>
  </si>
  <si>
    <t>West 5</t>
  </si>
  <si>
    <t>12214528</t>
  </si>
  <si>
    <t>12224229</t>
  </si>
  <si>
    <t>Konradshöhe/Tegelort</t>
  </si>
  <si>
    <t>West 2</t>
  </si>
  <si>
    <t>12231101</t>
  </si>
  <si>
    <t>Nord 1</t>
  </si>
  <si>
    <t>12301203</t>
  </si>
  <si>
    <t>Nord 2</t>
  </si>
  <si>
    <t>12301205</t>
  </si>
  <si>
    <t>12302107</t>
  </si>
  <si>
    <t>MV 1</t>
  </si>
  <si>
    <t>12302109</t>
  </si>
  <si>
    <t>12302211</t>
  </si>
  <si>
    <t>MV 2</t>
  </si>
  <si>
    <t>West 3</t>
  </si>
  <si>
    <t>Aktiv</t>
  </si>
  <si>
    <t>G3</t>
  </si>
  <si>
    <t>F16</t>
  </si>
  <si>
    <t>C16</t>
  </si>
  <si>
    <t>A52</t>
  </si>
  <si>
    <t>A53</t>
  </si>
  <si>
    <t>Unregelmäßig</t>
  </si>
  <si>
    <t>B43</t>
  </si>
  <si>
    <t>A32</t>
  </si>
  <si>
    <t>A33</t>
  </si>
  <si>
    <t>A34</t>
  </si>
  <si>
    <t>A35</t>
  </si>
  <si>
    <t>E66</t>
  </si>
  <si>
    <t>G13</t>
  </si>
  <si>
    <t>H1</t>
  </si>
  <si>
    <t>G6</t>
  </si>
  <si>
    <t>Auswertung der Statistik - Standortgebundene Jugendarbeit (AF1)</t>
  </si>
  <si>
    <t>Nr.</t>
  </si>
  <si>
    <t>EinID_SenBJF</t>
  </si>
  <si>
    <t>Bezirk</t>
  </si>
  <si>
    <t>Name</t>
  </si>
  <si>
    <t>PGR Name</t>
  </si>
  <si>
    <t>BZR Name</t>
  </si>
  <si>
    <t>PLR Name</t>
  </si>
  <si>
    <t>Plätze</t>
  </si>
  <si>
    <t>Telefon</t>
  </si>
  <si>
    <t>Träger</t>
  </si>
  <si>
    <t>Schulkoop.</t>
  </si>
  <si>
    <t>PRISMA</t>
  </si>
  <si>
    <t>qual. Plätze</t>
  </si>
  <si>
    <t>VZÄ (IST)</t>
  </si>
  <si>
    <t>VZÄ (SOLL)</t>
  </si>
  <si>
    <t>Wochenende</t>
  </si>
  <si>
    <t>6 bis u10</t>
  </si>
  <si>
    <t>10 bis u18</t>
  </si>
  <si>
    <t>18 bis u21</t>
  </si>
  <si>
    <t>21 bis u27</t>
  </si>
  <si>
    <t>Anzahl der erfassten Einrichtungen</t>
  </si>
  <si>
    <t>davon aktiv am 31.12.</t>
  </si>
  <si>
    <t>Abweichung</t>
  </si>
  <si>
    <t>0406</t>
  </si>
  <si>
    <t>Parameter - nicht löschen</t>
  </si>
  <si>
    <t>(LOR-Systematik Stand: 31.12.2020)</t>
  </si>
  <si>
    <t>Päda-gogischer Nutz-fläche</t>
  </si>
  <si>
    <t>Daten für den Jugendförderplan</t>
  </si>
  <si>
    <t>nur Jugend.</t>
  </si>
  <si>
    <t>LOR fehlt</t>
  </si>
  <si>
    <t>Bestandsdaten für FISBroker / PRISMA / SIKo</t>
  </si>
  <si>
    <t>Datenblatt</t>
  </si>
  <si>
    <t>wird zentral vergeben</t>
  </si>
  <si>
    <t>LOR_Prüfen</t>
  </si>
  <si>
    <t>LOR falsch</t>
  </si>
  <si>
    <t>LOR nicht im Bezirk</t>
  </si>
  <si>
    <t>Hinweise zur LOR</t>
  </si>
  <si>
    <t>Diese Datei wertet die Daten der Statistiken der standortgebundenen Jugendarbeit (AF1) für die SenBJF und die Jugendförderpläne aus.</t>
  </si>
  <si>
    <t>Bitte beachten Sie folgende Schritte zum Erstellen der Auswertungen:</t>
  </si>
  <si>
    <t>1.</t>
  </si>
  <si>
    <t>Kopiern/Verschieben Sie das Statistikblatt des jeweiligen Angebotes in diese Datei und vergeben Sie eine fortlaufenden Nummer.</t>
  </si>
  <si>
    <t>(Öffen Sie die Datei des jeweiligen Angebotes und Kopieren/Verschieben Sie ausschließlich das Statistikblatt in diese Datei.)</t>
  </si>
  <si>
    <t>2.</t>
  </si>
  <si>
    <t>3.</t>
  </si>
  <si>
    <t>4.</t>
  </si>
  <si>
    <t>Im Blatt "Auswertungen" und "Angebotssituation AF 1" werden die Berechnungen angezeigt.</t>
  </si>
  <si>
    <t>(Beide Blätter sind mit einem Schutz vor versehentlichen Löschungen versehen.)</t>
  </si>
  <si>
    <t>Datenübermittlung an die SenBJF</t>
  </si>
  <si>
    <t>(Anhand des Bezirks werden die LORs geprüft! Stand der LOR-Systematik: 31.12.2020)</t>
  </si>
  <si>
    <t>(Über "Zum Datenblatt" können Sie das jeweilige Statistikblatt eines Angebotes auswählen.)</t>
  </si>
  <si>
    <t xml:space="preserve">Sie können die gesamte Datei an die SenBJF bis zum 28.02. nach dem Berichtsjahr übermitteln. </t>
  </si>
  <si>
    <t>LOR nicht bekannt</t>
  </si>
  <si>
    <t>Bezirksregion</t>
  </si>
  <si>
    <t>Verweis</t>
  </si>
  <si>
    <t>KJH-Statistik</t>
  </si>
  <si>
    <t>Bedarfsmodell der Angebotsform 1 - Standortgebundene Jugendarbeit</t>
  </si>
  <si>
    <t>(Quelle: EWR AfS BB Stand 31.12.2019; SGB2-Daten AfS BB Stand 31.12.2019)</t>
  </si>
  <si>
    <t>Altersgruppen der Angebotsform 1</t>
  </si>
  <si>
    <t>Bedarfsermittlung nach gewichteter Altergsuppe</t>
  </si>
  <si>
    <t>Soziodemographischer Zuschlag bei positiver Abweichung vom Mittelwert</t>
  </si>
  <si>
    <t>Platzbedarf SOLL</t>
  </si>
  <si>
    <t>AG 1</t>
  </si>
  <si>
    <t>AG 2</t>
  </si>
  <si>
    <t>AG 3</t>
  </si>
  <si>
    <t>AG 4</t>
  </si>
  <si>
    <t>Bedarfs-</t>
  </si>
  <si>
    <t>SGB2</t>
  </si>
  <si>
    <t>AG 1 und 2</t>
  </si>
  <si>
    <t>Anteil SGB2</t>
  </si>
  <si>
    <t>Platz-</t>
  </si>
  <si>
    <t>SOLL</t>
  </si>
  <si>
    <t>5 % Deckung</t>
  </si>
  <si>
    <t>SOLL Bezirk</t>
  </si>
  <si>
    <t>Bezirk Name</t>
  </si>
  <si>
    <t>6 - u. 10 J.</t>
  </si>
  <si>
    <t>10 - u. 18 J</t>
  </si>
  <si>
    <t>18 - u. 21 J.</t>
  </si>
  <si>
    <t>21 - u 27 J.</t>
  </si>
  <si>
    <t>gruppe</t>
  </si>
  <si>
    <t>6 - u. 18 J.</t>
  </si>
  <si>
    <t>an AG 1 u. 2</t>
  </si>
  <si>
    <t>über MW</t>
  </si>
  <si>
    <t>Max = 10%</t>
  </si>
  <si>
    <t>zuschlag</t>
  </si>
  <si>
    <t>Platzbedarf</t>
  </si>
  <si>
    <t>Land Berlin</t>
  </si>
  <si>
    <t>Friedrichshain Kreuzberg</t>
  </si>
  <si>
    <t>Charlottenburg Wilmersdorf</t>
  </si>
  <si>
    <t>Steglitz Zehlendorf</t>
  </si>
  <si>
    <t>Tempelhof Schöneberg</t>
  </si>
  <si>
    <t>Treptow Köpenick</t>
  </si>
  <si>
    <t>Marzahn Hellersdorf</t>
  </si>
  <si>
    <t>Berlin</t>
  </si>
  <si>
    <t>Anteil</t>
  </si>
  <si>
    <t>Anrechnung</t>
  </si>
  <si>
    <t>Verteilung des Platzzuschlages</t>
  </si>
  <si>
    <t>Prognoseraum Name</t>
  </si>
  <si>
    <t>im Bezirk</t>
  </si>
  <si>
    <t>nach Anteil der SGB2-Gruppe</t>
  </si>
  <si>
    <t>Frohnau/Hermsdorf</t>
  </si>
  <si>
    <t>Bezirksregion Name</t>
  </si>
  <si>
    <t>Ost 1 - Reginhardstr.</t>
  </si>
  <si>
    <t>Ost 2 - Alt-Reinickendorf</t>
  </si>
  <si>
    <t>West 1 - Tegel-Süd/Tegeler Forst</t>
  </si>
  <si>
    <t>West 4 - Auguste-Viktoria-Allee</t>
  </si>
  <si>
    <t>West 5 - Tegel/Tegeler Forst</t>
  </si>
  <si>
    <t>West 2 - Heiligensee/Konradshöhe</t>
  </si>
  <si>
    <t>Nord 1 - Frohnau/Hermsdorf</t>
  </si>
  <si>
    <t>Nord 2 - Waidmannslust/Wittenau/Lübars</t>
  </si>
  <si>
    <t>MV 1 - Märkisches Viertel</t>
  </si>
  <si>
    <t>MV 2 - Rollbergesiedlung</t>
  </si>
  <si>
    <t>West 3 - Borsigwald/Freie Scholle</t>
  </si>
  <si>
    <t>LOR 31.12.2020</t>
  </si>
  <si>
    <t xml:space="preserve">Bezirk </t>
  </si>
  <si>
    <t>Hilfe</t>
  </si>
  <si>
    <t>LOR_Wahl</t>
  </si>
  <si>
    <t>Kaiserin-Auguste-Allee</t>
  </si>
  <si>
    <t>HNr.</t>
  </si>
  <si>
    <t>01-1</t>
  </si>
  <si>
    <t>01011101 - Stülerstraße</t>
  </si>
  <si>
    <t>01-2</t>
  </si>
  <si>
    <t>01011102 - Großer Tiergarten</t>
  </si>
  <si>
    <t>01-3</t>
  </si>
  <si>
    <t>01011103 - Lützowstraße</t>
  </si>
  <si>
    <t>01-4</t>
  </si>
  <si>
    <t>01011104 - Körnerstraße</t>
  </si>
  <si>
    <t>Hilfsfelder für qPL</t>
  </si>
  <si>
    <t>01-5</t>
  </si>
  <si>
    <t>01011105 - Nördlicher Landwehrkanal</t>
  </si>
  <si>
    <t>01-6</t>
  </si>
  <si>
    <t>01011201 - Wilhelmstraße</t>
  </si>
  <si>
    <t>01-7</t>
  </si>
  <si>
    <t>01011202 - Unter den Linden Nord</t>
  </si>
  <si>
    <t>01-8</t>
  </si>
  <si>
    <t>01011203 - Unter den Linden Süd</t>
  </si>
  <si>
    <t>01-9</t>
  </si>
  <si>
    <t>01011204 - Leipziger Straße</t>
  </si>
  <si>
    <t>01-10</t>
  </si>
  <si>
    <t>01011301 - Charitéviertel</t>
  </si>
  <si>
    <t>01-11</t>
  </si>
  <si>
    <t>01011302 - Oranienburger Straße</t>
  </si>
  <si>
    <t xml:space="preserve">Datenauswahl </t>
  </si>
  <si>
    <t>01-12</t>
  </si>
  <si>
    <t>01011303 - Alexanderplatzviertel</t>
  </si>
  <si>
    <t>01-13</t>
  </si>
  <si>
    <t>01011304 - Karl-Marx-Allee</t>
  </si>
  <si>
    <t>01-14</t>
  </si>
  <si>
    <t>01011305 - Heine-Viertel West</t>
  </si>
  <si>
    <t>01-15</t>
  </si>
  <si>
    <t>01011306 - Heine-Viertel Ost</t>
  </si>
  <si>
    <t>01-16</t>
  </si>
  <si>
    <t>01011401 - Invalidenstraße</t>
  </si>
  <si>
    <t>01-17</t>
  </si>
  <si>
    <t>01011402 - Arkonaplatz</t>
  </si>
  <si>
    <t>01-18</t>
  </si>
  <si>
    <t>01022101 - Huttenkiez</t>
  </si>
  <si>
    <t>01-19</t>
  </si>
  <si>
    <t>01022102 - Beusselkiez</t>
  </si>
  <si>
    <t>01-20</t>
  </si>
  <si>
    <t>01022103 - Westhafen</t>
  </si>
  <si>
    <t>01-21</t>
  </si>
  <si>
    <t>01022104 - Emdener Straße</t>
  </si>
  <si>
    <t>01-22</t>
  </si>
  <si>
    <t>01022105 - Zwinglistraße</t>
  </si>
  <si>
    <t>01-23</t>
  </si>
  <si>
    <t>01022106 - Elberfelder Straße</t>
  </si>
  <si>
    <t>01-24</t>
  </si>
  <si>
    <t>01022201 - Stephankiez</t>
  </si>
  <si>
    <t>01-25</t>
  </si>
  <si>
    <t>01022202 - Heidestraße</t>
  </si>
  <si>
    <t>01-26</t>
  </si>
  <si>
    <t>01022203 - Lübecker Straße</t>
  </si>
  <si>
    <t>01-27</t>
  </si>
  <si>
    <t>01022204 - Thomasiusstraße</t>
  </si>
  <si>
    <t>01-28</t>
  </si>
  <si>
    <t>01022205 - Zillesiedlung</t>
  </si>
  <si>
    <t>01-29</t>
  </si>
  <si>
    <t>01022206 - Lüneburger Straße</t>
  </si>
  <si>
    <t>01-30</t>
  </si>
  <si>
    <t>01022207 - Hansaviertel</t>
  </si>
  <si>
    <t>01-31</t>
  </si>
  <si>
    <t>01033101 - Soldiner Straße</t>
  </si>
  <si>
    <t>01-32</t>
  </si>
  <si>
    <t>01033102 - Gesundbrunnen</t>
  </si>
  <si>
    <t>01-33</t>
  </si>
  <si>
    <t>01033201 - Brunnenstraße</t>
  </si>
  <si>
    <t>01-34</t>
  </si>
  <si>
    <t>01033202 - Humboldthain Süd</t>
  </si>
  <si>
    <t>01-35</t>
  </si>
  <si>
    <t>01033203 - Humboldthain Nordwest</t>
  </si>
  <si>
    <t>01-36</t>
  </si>
  <si>
    <t>01044101 - Rehberge</t>
  </si>
  <si>
    <t>01-37</t>
  </si>
  <si>
    <t>01044102 - Schillerpark</t>
  </si>
  <si>
    <t>01-38</t>
  </si>
  <si>
    <t>01044103 - Westliche Müllerstraße</t>
  </si>
  <si>
    <t>01-39</t>
  </si>
  <si>
    <t>01044201 - Reinickendorfer Straße</t>
  </si>
  <si>
    <t>01-40</t>
  </si>
  <si>
    <t>01044202 - Sparrplatz</t>
  </si>
  <si>
    <t>01-41</t>
  </si>
  <si>
    <t>01044203 - Leopoldplatz</t>
  </si>
  <si>
    <t>02-1</t>
  </si>
  <si>
    <t>02010101 - Askanischer Platz</t>
  </si>
  <si>
    <t>02-2</t>
  </si>
  <si>
    <t>02010102 - Mehringplatz</t>
  </si>
  <si>
    <t>02-3</t>
  </si>
  <si>
    <t>02010103 - Moritzplatz</t>
  </si>
  <si>
    <t>02-4</t>
  </si>
  <si>
    <t>02010104 - Wassertorplatz</t>
  </si>
  <si>
    <t>02-5</t>
  </si>
  <si>
    <t>02020201 - Gleisdreieck/Entwicklungsgebiet</t>
  </si>
  <si>
    <t>02-6</t>
  </si>
  <si>
    <t>02020202 - Rathaus Yorckstraße</t>
  </si>
  <si>
    <t>02-7</t>
  </si>
  <si>
    <t>02020203 - Viktoriapark</t>
  </si>
  <si>
    <t>02-8</t>
  </si>
  <si>
    <t>02020204 - Urbanstraße</t>
  </si>
  <si>
    <t>02-9</t>
  </si>
  <si>
    <t>02020205 - Chamissokiez</t>
  </si>
  <si>
    <t>02-10</t>
  </si>
  <si>
    <t>02020206 - Graefekiez</t>
  </si>
  <si>
    <t>02-11</t>
  </si>
  <si>
    <t>02030301 - Oranienplatz</t>
  </si>
  <si>
    <t>02-12</t>
  </si>
  <si>
    <t>02030302 - Lausitzer Platz</t>
  </si>
  <si>
    <t>02-13</t>
  </si>
  <si>
    <t>02030401 - Reichenberger Straße</t>
  </si>
  <si>
    <t>02-14</t>
  </si>
  <si>
    <t>02030402 - Wrangelkiez</t>
  </si>
  <si>
    <t>02-15</t>
  </si>
  <si>
    <t>02040501 - Barnimkiez</t>
  </si>
  <si>
    <t>02-16</t>
  </si>
  <si>
    <t>02040502 - Friedenstraße</t>
  </si>
  <si>
    <t>02-17</t>
  </si>
  <si>
    <t>02040503 - Richard-Sorge-Viertel</t>
  </si>
  <si>
    <t>02-18</t>
  </si>
  <si>
    <t>02040701 - Andreasviertel</t>
  </si>
  <si>
    <t>02-19</t>
  </si>
  <si>
    <t>02040702 - Weberwiese</t>
  </si>
  <si>
    <t>02-20</t>
  </si>
  <si>
    <t>02040703 - Wriezener Bahnhof/Entwicklungsgebiet</t>
  </si>
  <si>
    <t>02-21</t>
  </si>
  <si>
    <t>02050601 - Hausburgviertel</t>
  </si>
  <si>
    <t>02-22</t>
  </si>
  <si>
    <t>02050602 - Samariterviertel</t>
  </si>
  <si>
    <t>02-23</t>
  </si>
  <si>
    <t>02050801 - Traveplatz</t>
  </si>
  <si>
    <t>02-24</t>
  </si>
  <si>
    <t>02050802 - Boxhagener Platz</t>
  </si>
  <si>
    <t>02-25</t>
  </si>
  <si>
    <t>02050803 - Stralauer Kiez</t>
  </si>
  <si>
    <t>02-26</t>
  </si>
  <si>
    <t>02050804 - Stralauer Halbinsel</t>
  </si>
  <si>
    <t>03-1</t>
  </si>
  <si>
    <t>03010101 - Bucher Forst</t>
  </si>
  <si>
    <t>03-2</t>
  </si>
  <si>
    <t>03010102 - Buch</t>
  </si>
  <si>
    <t>03-3</t>
  </si>
  <si>
    <t>03010104 - Lietzengraben</t>
  </si>
  <si>
    <t>03-4</t>
  </si>
  <si>
    <t>03020203 - Blankenfelde</t>
  </si>
  <si>
    <t>03-5</t>
  </si>
  <si>
    <t>03020209 - Niederschönhausen</t>
  </si>
  <si>
    <t>03-6</t>
  </si>
  <si>
    <t>03020210 - Herthaplatz</t>
  </si>
  <si>
    <t>03-7</t>
  </si>
  <si>
    <t>03020307 - Buchholz</t>
  </si>
  <si>
    <t>03-8</t>
  </si>
  <si>
    <t>03030405 - Karow Nord</t>
  </si>
  <si>
    <t>03-9</t>
  </si>
  <si>
    <t>03030406 - Alt-Karow</t>
  </si>
  <si>
    <t>03-10</t>
  </si>
  <si>
    <t>03030711 - Blankenburg</t>
  </si>
  <si>
    <t>03-11</t>
  </si>
  <si>
    <t>03030715 - Heinersdorf</t>
  </si>
  <si>
    <t>03-12</t>
  </si>
  <si>
    <t>03030716 - Märchenland</t>
  </si>
  <si>
    <t>03-13</t>
  </si>
  <si>
    <t>03040508 - Rosenthal</t>
  </si>
  <si>
    <t>03-14</t>
  </si>
  <si>
    <t>03040512 - Wilhelmsruh</t>
  </si>
  <si>
    <t>03-15</t>
  </si>
  <si>
    <t>03040513 - Schönholz</t>
  </si>
  <si>
    <t>03-16</t>
  </si>
  <si>
    <t>03040614 - Pankow Zentrum</t>
  </si>
  <si>
    <r>
      <t>5.5 Angaben zu sonstigen pädagogisch tätigen Personen</t>
    </r>
    <r>
      <rPr>
        <sz val="11"/>
        <rFont val="Calibri"/>
        <family val="2"/>
        <scheme val="minor"/>
      </rPr>
      <t xml:space="preserve"> </t>
    </r>
    <r>
      <rPr>
        <i/>
        <sz val="11"/>
        <rFont val="Calibri"/>
        <family val="2"/>
        <scheme val="minor"/>
      </rPr>
      <t>(Anzahl)</t>
    </r>
  </si>
  <si>
    <t>03-17</t>
  </si>
  <si>
    <t>03040818 - Pankow Süd</t>
  </si>
  <si>
    <t>03-18</t>
  </si>
  <si>
    <t>03050919 - Gustav-Adolf-Straße</t>
  </si>
  <si>
    <t>03-19</t>
  </si>
  <si>
    <t>03050920 - Weißer See</t>
  </si>
  <si>
    <t>03-20</t>
  </si>
  <si>
    <t>03050923 - Weißenseer Spitze</t>
  </si>
  <si>
    <t>03-21</t>
  </si>
  <si>
    <t>03050924 - Behaimstraße</t>
  </si>
  <si>
    <t>03-22</t>
  </si>
  <si>
    <t>03050925 - Komponistenviertel Weißensee</t>
  </si>
  <si>
    <t>03-23</t>
  </si>
  <si>
    <t>03051017 - Rennbahnstraße</t>
  </si>
  <si>
    <t>03-24</t>
  </si>
  <si>
    <t>03051021 - Buschallee</t>
  </si>
  <si>
    <t>03-25</t>
  </si>
  <si>
    <t>03051022 - Hansastraße</t>
  </si>
  <si>
    <t>03-26</t>
  </si>
  <si>
    <t>03061126 - Arnimplatz</t>
  </si>
  <si>
    <t>03-27</t>
  </si>
  <si>
    <t>03061131 - Falkplatz</t>
  </si>
  <si>
    <t>03-28</t>
  </si>
  <si>
    <t>03061227 - Humannplatz</t>
  </si>
  <si>
    <t>03-29</t>
  </si>
  <si>
    <t>03061228 - Erich-Weinert-Straße</t>
  </si>
  <si>
    <t>03-30</t>
  </si>
  <si>
    <t>03061332 - Helmholtzplatz</t>
  </si>
  <si>
    <t>03-31</t>
  </si>
  <si>
    <t>03061429 - Greifswalder Straße</t>
  </si>
  <si>
    <t>03-32</t>
  </si>
  <si>
    <t>03061430 - Volkspark Prenzlauer Berg</t>
  </si>
  <si>
    <t>03-33</t>
  </si>
  <si>
    <t>03061434 - Anton-Saefkow-Park</t>
  </si>
  <si>
    <t>03-34</t>
  </si>
  <si>
    <t>03061435 - Conrad-Blenkle-Straße</t>
  </si>
  <si>
    <t>03-35</t>
  </si>
  <si>
    <t>03061441 - Eldenaer Straße</t>
  </si>
  <si>
    <t>03-36</t>
  </si>
  <si>
    <t>03071536 - Teutoburger Platz</t>
  </si>
  <si>
    <t>03-37</t>
  </si>
  <si>
    <t>03071537 - Kollwitzplatz</t>
  </si>
  <si>
    <t>03-38</t>
  </si>
  <si>
    <t>03071633 - Thälmannpark</t>
  </si>
  <si>
    <t>03-39</t>
  </si>
  <si>
    <t>03071638 - Winsstraße</t>
  </si>
  <si>
    <t>03-40</t>
  </si>
  <si>
    <t>03071639 - Bötzowstraße</t>
  </si>
  <si>
    <t>04-1</t>
  </si>
  <si>
    <t>04010101 - Jungfernheide</t>
  </si>
  <si>
    <t>04-2</t>
  </si>
  <si>
    <t>04010102 - Plötzensee</t>
  </si>
  <si>
    <t>04-3</t>
  </si>
  <si>
    <t>04010103 - Paul-Hertz-Siedlung</t>
  </si>
  <si>
    <t>04-4</t>
  </si>
  <si>
    <t>04020204 - Olympiagelände</t>
  </si>
  <si>
    <t>04-5</t>
  </si>
  <si>
    <t>04020205 - Siedlung Ruhleben</t>
  </si>
  <si>
    <t>04-6</t>
  </si>
  <si>
    <t>04020206 - Angerburger Allee</t>
  </si>
  <si>
    <t>04-7</t>
  </si>
  <si>
    <t>04020207 - Flatowallee</t>
  </si>
  <si>
    <t>04-8</t>
  </si>
  <si>
    <t>04020208 - Kranzallee</t>
  </si>
  <si>
    <t>04-9</t>
  </si>
  <si>
    <t>04020209 - Eichkamp</t>
  </si>
  <si>
    <t>04-10</t>
  </si>
  <si>
    <t>04020310 - Park Ruhwald</t>
  </si>
  <si>
    <t>04-11</t>
  </si>
  <si>
    <t>04020311 - Reichsstraße</t>
  </si>
  <si>
    <t>04-12</t>
  </si>
  <si>
    <t>04020312 - Branitzer Platz</t>
  </si>
  <si>
    <t>04-13</t>
  </si>
  <si>
    <t>04020313 - Königin-Elisabeth-Straße</t>
  </si>
  <si>
    <t>04-14</t>
  </si>
  <si>
    <t>04020314 - Messegelände</t>
  </si>
  <si>
    <t>04-15</t>
  </si>
  <si>
    <t>04030415 - Schloßgarten</t>
  </si>
  <si>
    <t>04-16</t>
  </si>
  <si>
    <t>04030416 - Klausenerplatz</t>
  </si>
  <si>
    <t>04-17</t>
  </si>
  <si>
    <t>04030417 - Schloßstraße</t>
  </si>
  <si>
    <t>04-18</t>
  </si>
  <si>
    <t>04030518 - Tegeler Weg</t>
  </si>
  <si>
    <t>04-19</t>
  </si>
  <si>
    <t>04030519 - Kaiserin-Augusta-Allee</t>
  </si>
  <si>
    <t>04-20</t>
  </si>
  <si>
    <t>04030620 - Alt-Lietzow</t>
  </si>
  <si>
    <t>04-21</t>
  </si>
  <si>
    <t>04030621 - Spreestadt</t>
  </si>
  <si>
    <t>04-22</t>
  </si>
  <si>
    <t>04030622 - Richard-Wagner-Straße</t>
  </si>
  <si>
    <t>04-23</t>
  </si>
  <si>
    <t>04030623 - Ernst-Reuter-Platz</t>
  </si>
  <si>
    <t>04-24</t>
  </si>
  <si>
    <t>04030724 - Lietzensee</t>
  </si>
  <si>
    <t>04-25</t>
  </si>
  <si>
    <t>04030725 - Amtsgerichtsplatz</t>
  </si>
  <si>
    <t>04-26</t>
  </si>
  <si>
    <t>04030726 - Droysenstraße</t>
  </si>
  <si>
    <t>04-27</t>
  </si>
  <si>
    <t>04030827 - Karl-August-Platz</t>
  </si>
  <si>
    <t>04-28</t>
  </si>
  <si>
    <t>04030828 - Savignyplatz</t>
  </si>
  <si>
    <t>04-29</t>
  </si>
  <si>
    <t>04030929 - Hindemithplatz</t>
  </si>
  <si>
    <t>04-30</t>
  </si>
  <si>
    <t>04030930 - George-Grosz-Platz</t>
  </si>
  <si>
    <t>04-31</t>
  </si>
  <si>
    <t>04030931 - Breitscheidplatz</t>
  </si>
  <si>
    <t>04-32</t>
  </si>
  <si>
    <t>04031032 - Halensee</t>
  </si>
  <si>
    <t>04-33</t>
  </si>
  <si>
    <t>04041133 - Güterbahnhof Grunewald</t>
  </si>
  <si>
    <t>04-34</t>
  </si>
  <si>
    <t>04041134 - Bismarckallee</t>
  </si>
  <si>
    <t>04-35</t>
  </si>
  <si>
    <t>04041135 - Hundekehle</t>
  </si>
  <si>
    <t>04-36</t>
  </si>
  <si>
    <t>04041136 - Hagenplatz</t>
  </si>
  <si>
    <t>04-37</t>
  </si>
  <si>
    <t>04041137 - Flinsberger Platz</t>
  </si>
  <si>
    <t>04-38</t>
  </si>
  <si>
    <t>04041238 - Kissinger Straße</t>
  </si>
  <si>
    <t>04-39</t>
  </si>
  <si>
    <t>04041239 - Stadion Wilmersdorf</t>
  </si>
  <si>
    <t>04-40</t>
  </si>
  <si>
    <t>04041240 - Messelpark</t>
  </si>
  <si>
    <t>04-41</t>
  </si>
  <si>
    <t>04041241 - Breite Straße</t>
  </si>
  <si>
    <t>04-42</t>
  </si>
  <si>
    <t>04041342 - Schlangenbader Straße</t>
  </si>
  <si>
    <t>04-43</t>
  </si>
  <si>
    <t>04041343 - Binger Straße</t>
  </si>
  <si>
    <t>04-44</t>
  </si>
  <si>
    <t>04041344 - Rüdesheimer Platz</t>
  </si>
  <si>
    <t>04-45</t>
  </si>
  <si>
    <t>04051445 - Eisenzahnstraße</t>
  </si>
  <si>
    <t>04-46</t>
  </si>
  <si>
    <t>04051446 - Preußenpark</t>
  </si>
  <si>
    <t>04-47</t>
  </si>
  <si>
    <t>04051447 - Ludwigkirchplatz</t>
  </si>
  <si>
    <t>04-48</t>
  </si>
  <si>
    <t>04051448 - Schaperstraße</t>
  </si>
  <si>
    <t>04-49</t>
  </si>
  <si>
    <t>04051549 - Rathaus Wilmersdorf</t>
  </si>
  <si>
    <t>04-50</t>
  </si>
  <si>
    <t>04051550 - Leon-Jessel-Platz</t>
  </si>
  <si>
    <t>04-51</t>
  </si>
  <si>
    <t>04051551 - Brabanter Platz</t>
  </si>
  <si>
    <t>04-52</t>
  </si>
  <si>
    <t>04051652 - Nikolsburger Platz</t>
  </si>
  <si>
    <t>04-53</t>
  </si>
  <si>
    <t>04051653 - Prager Platz</t>
  </si>
  <si>
    <t>04-54</t>
  </si>
  <si>
    <t>04051654 - Wilhelmsaue</t>
  </si>
  <si>
    <t>04-55</t>
  </si>
  <si>
    <t>04051655 - Babelsberger Straße</t>
  </si>
  <si>
    <t>04-56</t>
  </si>
  <si>
    <t>04051656 - Hildegardstraße</t>
  </si>
  <si>
    <t>04-57</t>
  </si>
  <si>
    <t>04061757 - Forst Grunewald</t>
  </si>
  <si>
    <t>05-1</t>
  </si>
  <si>
    <t>05010101 - Hakenfelde Nord</t>
  </si>
  <si>
    <t>05-2</t>
  </si>
  <si>
    <t>05010102 - Goltzstraße</t>
  </si>
  <si>
    <t>05-3</t>
  </si>
  <si>
    <t>05010103 - Amorbacher Weg</t>
  </si>
  <si>
    <t>05-4</t>
  </si>
  <si>
    <t>05010204 - Griesingerstraße</t>
  </si>
  <si>
    <t>05-5</t>
  </si>
  <si>
    <t>05010205 - An der Tränke</t>
  </si>
  <si>
    <t>05-6</t>
  </si>
  <si>
    <t>05010206 - Gütersloher Weg</t>
  </si>
  <si>
    <t>05-7</t>
  </si>
  <si>
    <t>05010207 - Darbystraße</t>
  </si>
  <si>
    <t>05-8</t>
  </si>
  <si>
    <t>05010208 - Germersheimer Platz</t>
  </si>
  <si>
    <t>05-9</t>
  </si>
  <si>
    <t>05010209 - An der Kappe</t>
  </si>
  <si>
    <t>05-10</t>
  </si>
  <si>
    <t>05010310 - Eckschanze</t>
  </si>
  <si>
    <t>05-11</t>
  </si>
  <si>
    <t>05010311 - Eiswerder</t>
  </si>
  <si>
    <t>05-12</t>
  </si>
  <si>
    <t>05010312 - Kurstraße</t>
  </si>
  <si>
    <t>05-13</t>
  </si>
  <si>
    <t>05010313 - Ackerstraße</t>
  </si>
  <si>
    <t>05-14</t>
  </si>
  <si>
    <t>05010314 - Carl-Schurz-Straße</t>
  </si>
  <si>
    <t>05-15</t>
  </si>
  <si>
    <t>05010339 - Freiheit</t>
  </si>
  <si>
    <t>05-16</t>
  </si>
  <si>
    <t>05020415 - Isenburger Weg</t>
  </si>
  <si>
    <t>05-17</t>
  </si>
  <si>
    <t>05020416 - Am Heideberg</t>
  </si>
  <si>
    <t>05-18</t>
  </si>
  <si>
    <t>05020417 - Staakener Straße</t>
  </si>
  <si>
    <t>05-19</t>
  </si>
  <si>
    <t>05020418 - Spandauer Straße</t>
  </si>
  <si>
    <t>05-20</t>
  </si>
  <si>
    <t>05020419 - Magistratsweg</t>
  </si>
  <si>
    <t>05-21</t>
  </si>
  <si>
    <t>05020420 - Werkstraße</t>
  </si>
  <si>
    <t>05-22</t>
  </si>
  <si>
    <t>05020521 - Döberitzer Weg</t>
  </si>
  <si>
    <t>05-23</t>
  </si>
  <si>
    <t>05020522 - Pillnitzer Weg</t>
  </si>
  <si>
    <t>05-24</t>
  </si>
  <si>
    <t>05020523 - Maulbeerallee</t>
  </si>
  <si>
    <t>05-25</t>
  </si>
  <si>
    <t>05020524 - Weinmeisterhornweg</t>
  </si>
  <si>
    <t>05-26</t>
  </si>
  <si>
    <t>05020625 - Borkumer Straße</t>
  </si>
  <si>
    <t>05-27</t>
  </si>
  <si>
    <t>05020626 - Adamstraße</t>
  </si>
  <si>
    <t>05-28</t>
  </si>
  <si>
    <t>05020627 - Tiefwerder</t>
  </si>
  <si>
    <t>05-29</t>
  </si>
  <si>
    <t>05020628 - Graetschelsteig</t>
  </si>
  <si>
    <t>05-30</t>
  </si>
  <si>
    <t>05020629 - Börnicker Straße</t>
  </si>
  <si>
    <t>05-31</t>
  </si>
  <si>
    <t>05030730 - Zitadellenweg</t>
  </si>
  <si>
    <t>05-32</t>
  </si>
  <si>
    <t>05030731 - Gartenfelder Straße</t>
  </si>
  <si>
    <t>05-33</t>
  </si>
  <si>
    <t>05030832 - Rohrdamm</t>
  </si>
  <si>
    <t>05-34</t>
  </si>
  <si>
    <t>05030833 - Motardstraße</t>
  </si>
  <si>
    <t>05-35</t>
  </si>
  <si>
    <t>05040934 - Alt-Gatow</t>
  </si>
  <si>
    <t>05-36</t>
  </si>
  <si>
    <t>05040935 - Groß-Glienicker Weg</t>
  </si>
  <si>
    <t>05-37</t>
  </si>
  <si>
    <t>05040936 - Jägerallee</t>
  </si>
  <si>
    <t>05-38</t>
  </si>
  <si>
    <t>05040937 - Kladower Damm</t>
  </si>
  <si>
    <t>05-39</t>
  </si>
  <si>
    <t>05040938 - Kafkastraße</t>
  </si>
  <si>
    <t>06-1</t>
  </si>
  <si>
    <t>06010101 - Fichtenberg</t>
  </si>
  <si>
    <t>06-2</t>
  </si>
  <si>
    <t>06010102 - Schloßstraße</t>
  </si>
  <si>
    <t>06-3</t>
  </si>
  <si>
    <t>06010103 - Markelstraße</t>
  </si>
  <si>
    <t>06-4</t>
  </si>
  <si>
    <t>06010204 - Munsterdamm</t>
  </si>
  <si>
    <t>06-5</t>
  </si>
  <si>
    <t>06010205 - Südende</t>
  </si>
  <si>
    <t>06-6</t>
  </si>
  <si>
    <t>06010206 - Stadtpark</t>
  </si>
  <si>
    <t>06-7</t>
  </si>
  <si>
    <t>06010207 - Mittelstraße</t>
  </si>
  <si>
    <t>06-8</t>
  </si>
  <si>
    <t>06010208 - Bergstraße</t>
  </si>
  <si>
    <t>06-9</t>
  </si>
  <si>
    <t>06010209 - Feuerbachstraße</t>
  </si>
  <si>
    <t>06-10</t>
  </si>
  <si>
    <t>06010210 - Bismarckstraße</t>
  </si>
  <si>
    <t>06-11</t>
  </si>
  <si>
    <t>06020301 - Alt-Lankwitz</t>
  </si>
  <si>
    <t>06-12</t>
  </si>
  <si>
    <t>06020302 - Komponistenviertel Lankwitz</t>
  </si>
  <si>
    <t>06-13</t>
  </si>
  <si>
    <t>06020303 - Lankwitz Kirche</t>
  </si>
  <si>
    <t>06-14</t>
  </si>
  <si>
    <t>06020304 - Kaiser-Wilhelm-Straße</t>
  </si>
  <si>
    <t>06-15</t>
  </si>
  <si>
    <t>06020305 - Gemeindepark Lankwitz</t>
  </si>
  <si>
    <t>06-16</t>
  </si>
  <si>
    <t>06020306 - Lankwitz Süd</t>
  </si>
  <si>
    <t>06-17</t>
  </si>
  <si>
    <t>06020407 - Thermometersiedlung</t>
  </si>
  <si>
    <t>06-18</t>
  </si>
  <si>
    <t>06020408 - Lichterfelde Süd</t>
  </si>
  <si>
    <t>06-19</t>
  </si>
  <si>
    <t>06020409 - Königsberger Straße</t>
  </si>
  <si>
    <t>06-20</t>
  </si>
  <si>
    <t>06020410 - Oberhofer Platz</t>
  </si>
  <si>
    <t>06-21</t>
  </si>
  <si>
    <t>06020411 - Schütte-Lanz-Straße</t>
  </si>
  <si>
    <t>06-22</t>
  </si>
  <si>
    <t>06030501 - Berlepschstraße</t>
  </si>
  <si>
    <t>06-23</t>
  </si>
  <si>
    <t>06030502 - Zehlendorf Süd</t>
  </si>
  <si>
    <t>06-24</t>
  </si>
  <si>
    <t>06030503 - Zehlendorf Mitte</t>
  </si>
  <si>
    <t>06-25</t>
  </si>
  <si>
    <t>06030504 - Teltower Damm</t>
  </si>
  <si>
    <t>06-26</t>
  </si>
  <si>
    <t>06030605 - Botanischer Garten</t>
  </si>
  <si>
    <t>06-27</t>
  </si>
  <si>
    <t>06030606 - Hindenburgdamm</t>
  </si>
  <si>
    <t>06-28</t>
  </si>
  <si>
    <t>06030607 - Goerzwerke</t>
  </si>
  <si>
    <t>06-29</t>
  </si>
  <si>
    <t>06030608 - Schweizer Viertel</t>
  </si>
  <si>
    <t>06-30</t>
  </si>
  <si>
    <t>06030609 - Augustaplatz</t>
  </si>
  <si>
    <t>06-31</t>
  </si>
  <si>
    <t>06030610 - Lichterfelde West</t>
  </si>
  <si>
    <t>06-32</t>
  </si>
  <si>
    <t>06040701 - Wannsee</t>
  </si>
  <si>
    <t>06-33</t>
  </si>
  <si>
    <t>06040702 - Düppel</t>
  </si>
  <si>
    <t>06-34</t>
  </si>
  <si>
    <t>06040703 - Nikolassee</t>
  </si>
  <si>
    <t>06-35</t>
  </si>
  <si>
    <t>06040804 - Krumme Lanke</t>
  </si>
  <si>
    <t>06-36</t>
  </si>
  <si>
    <t>06040805 - Fischerhüttenstraße</t>
  </si>
  <si>
    <t>06-37</t>
  </si>
  <si>
    <t>06040806 - Fischtal</t>
  </si>
  <si>
    <t>06-38</t>
  </si>
  <si>
    <t>06040807 - Zehlendorf Eiche</t>
  </si>
  <si>
    <t>06-39</t>
  </si>
  <si>
    <t>06040808 - Hüttenweg</t>
  </si>
  <si>
    <t>06-40</t>
  </si>
  <si>
    <t>06040809 - Thielallee</t>
  </si>
  <si>
    <t>06-41</t>
  </si>
  <si>
    <t>06040810 - Dahlem</t>
  </si>
  <si>
    <t>07-1</t>
  </si>
  <si>
    <t>07010101 - Wittenbergplatz/Viktoria-Luise-Platz</t>
  </si>
  <si>
    <t>07-2</t>
  </si>
  <si>
    <t>07010102 - Nollendorfplatz</t>
  </si>
  <si>
    <t>07-3</t>
  </si>
  <si>
    <t>07010103 - Barbarossaplatz</t>
  </si>
  <si>
    <t>07-4</t>
  </si>
  <si>
    <t>07010104 - Dennewitzplatz</t>
  </si>
  <si>
    <t>07-5</t>
  </si>
  <si>
    <t>07020201 - Bayerischer Platz</t>
  </si>
  <si>
    <t>07-6</t>
  </si>
  <si>
    <t>07020202 - Volkspark (Rudolf-Wilde-Park)</t>
  </si>
  <si>
    <t>07-7</t>
  </si>
  <si>
    <t>07020203 - Kaiser-Wilhelm-Platz</t>
  </si>
  <si>
    <t>07-8</t>
  </si>
  <si>
    <t>07020204 - Schöneberger Insel</t>
  </si>
  <si>
    <t>07-9</t>
  </si>
  <si>
    <t>07030301 - Friedenau</t>
  </si>
  <si>
    <t>07-10</t>
  </si>
  <si>
    <t>07030302 - Ceciliengärten</t>
  </si>
  <si>
    <t>07-11</t>
  </si>
  <si>
    <t>07030303 - Grazer Platz</t>
  </si>
  <si>
    <t>07-12</t>
  </si>
  <si>
    <t>07040401 - Neu-Tempelhof</t>
  </si>
  <si>
    <t>07-13</t>
  </si>
  <si>
    <t>07040402 - Lindenhofsiedlung</t>
  </si>
  <si>
    <t>07-14</t>
  </si>
  <si>
    <t>07040403 - Manteuffelstraße</t>
  </si>
  <si>
    <t>07-15</t>
  </si>
  <si>
    <t>07040404 - Marienhöhe</t>
  </si>
  <si>
    <t>07-16</t>
  </si>
  <si>
    <t>07040405 - Rathaus Tempelhof</t>
  </si>
  <si>
    <t>07-17</t>
  </si>
  <si>
    <t>07040406 - Germaniagarten</t>
  </si>
  <si>
    <t>07-18</t>
  </si>
  <si>
    <t>07050501 - Rathausstraße</t>
  </si>
  <si>
    <t>07-19</t>
  </si>
  <si>
    <t>07050502 - Fritz-Werner-Straße</t>
  </si>
  <si>
    <t>07-20</t>
  </si>
  <si>
    <t>07050503 - Eisenacher Straße</t>
  </si>
  <si>
    <t>07-21</t>
  </si>
  <si>
    <t>07050504 - Imbrosweg</t>
  </si>
  <si>
    <t>07-22</t>
  </si>
  <si>
    <t>07050505 - Hundsteinweg</t>
  </si>
  <si>
    <t>07-23</t>
  </si>
  <si>
    <t>07050506 - Birnhornweg</t>
  </si>
  <si>
    <t>07-24</t>
  </si>
  <si>
    <t>07060601 - Marienfelder Allee Nordwest</t>
  </si>
  <si>
    <t>07-25</t>
  </si>
  <si>
    <t>07060602 - Kirchstraße</t>
  </si>
  <si>
    <t>07-26</t>
  </si>
  <si>
    <t>07060603 - Marienfelde Nordost</t>
  </si>
  <si>
    <t>07-27</t>
  </si>
  <si>
    <t>07060604 - Marienfelde Süd</t>
  </si>
  <si>
    <t>07-28</t>
  </si>
  <si>
    <t>07070701 - Kettinger Straße/Schillerstraße</t>
  </si>
  <si>
    <t>07-29</t>
  </si>
  <si>
    <t>07070702 - Alt-Lichtenrade/Töpchiner Weg</t>
  </si>
  <si>
    <t>07-30</t>
  </si>
  <si>
    <t>07070703 - John-Locke-Straße</t>
  </si>
  <si>
    <t>07-31</t>
  </si>
  <si>
    <t>07070704 - Nahariyastraße</t>
  </si>
  <si>
    <t>07-32</t>
  </si>
  <si>
    <t>07070705 - Franziusweg/Rohrbachstraße</t>
  </si>
  <si>
    <t>07-33</t>
  </si>
  <si>
    <t>07070706 - Horstwalder Straße/Paplitzer Straße</t>
  </si>
  <si>
    <t>07-34</t>
  </si>
  <si>
    <t>07070707 - Wittelsbacherstraße</t>
  </si>
  <si>
    <t>08-1</t>
  </si>
  <si>
    <t>08010115 - Hasenheide</t>
  </si>
  <si>
    <t>08-2</t>
  </si>
  <si>
    <t>08010116 - Wissmannstraße</t>
  </si>
  <si>
    <t>08-3</t>
  </si>
  <si>
    <t>08010117 - Schillerpromenade</t>
  </si>
  <si>
    <t>08-4</t>
  </si>
  <si>
    <t>08010118 - Silbersteinstraße</t>
  </si>
  <si>
    <t>08-5</t>
  </si>
  <si>
    <t>08010211 - Flughafenstraße</t>
  </si>
  <si>
    <t>08-6</t>
  </si>
  <si>
    <t>08010212 - Rollberg</t>
  </si>
  <si>
    <t>08-7</t>
  </si>
  <si>
    <t>08010213 - Körnerpark</t>
  </si>
  <si>
    <t>08-8</t>
  </si>
  <si>
    <t>08010214 - Glasower Straße</t>
  </si>
  <si>
    <t>08-9</t>
  </si>
  <si>
    <t>08010301 - Reuterkiez</t>
  </si>
  <si>
    <t>08-10</t>
  </si>
  <si>
    <t>08010302 - Bouchéstraße</t>
  </si>
  <si>
    <t>08-11</t>
  </si>
  <si>
    <t>08010303 - Donaustraße</t>
  </si>
  <si>
    <t>08-12</t>
  </si>
  <si>
    <t>08010404 - Rixdorf</t>
  </si>
  <si>
    <t>08-13</t>
  </si>
  <si>
    <t>08010405 - Hertzbergplatz</t>
  </si>
  <si>
    <t>08-14</t>
  </si>
  <si>
    <t>08010406 - Treptower Straße Nord</t>
  </si>
  <si>
    <t>08-15</t>
  </si>
  <si>
    <t>08010407 - Gewerbegebiet Ederstraße</t>
  </si>
  <si>
    <t>08-16</t>
  </si>
  <si>
    <t>08010508 - Weiße Siedlung</t>
  </si>
  <si>
    <t>08-17</t>
  </si>
  <si>
    <t>08010509 - Schulenburgpark</t>
  </si>
  <si>
    <t>08-18</t>
  </si>
  <si>
    <t>08010510 - Gewerbegebiet Köllnische Heide</t>
  </si>
  <si>
    <t>08-19</t>
  </si>
  <si>
    <t>08020619 - Buschkrugallee Nord</t>
  </si>
  <si>
    <t>08-20</t>
  </si>
  <si>
    <t>08020620 - Tempelhofer Weg</t>
  </si>
  <si>
    <t>08-21</t>
  </si>
  <si>
    <t>08020621 - Mohriner Allee Nord</t>
  </si>
  <si>
    <t>08-22</t>
  </si>
  <si>
    <t>08020622 - Parchimer Allee</t>
  </si>
  <si>
    <t>08-23</t>
  </si>
  <si>
    <t>08020623 - Ortolanweg</t>
  </si>
  <si>
    <t>08-24</t>
  </si>
  <si>
    <t>08020624 - Britzer Garten</t>
  </si>
  <si>
    <t>08-25</t>
  </si>
  <si>
    <t>08020625 - Handwerker-Siedlung</t>
  </si>
  <si>
    <t>08-26</t>
  </si>
  <si>
    <t>08020726 - Buckow West</t>
  </si>
  <si>
    <t>08-27</t>
  </si>
  <si>
    <t>08020727 - Buckow Mitte</t>
  </si>
  <si>
    <t>08-28</t>
  </si>
  <si>
    <t>08020728 - Buckow Ost</t>
  </si>
  <si>
    <t>08-29</t>
  </si>
  <si>
    <t>08030829 - Gropiusstadt Nord</t>
  </si>
  <si>
    <t>08-30</t>
  </si>
  <si>
    <t>08030830 - Gropiusstadt Süd</t>
  </si>
  <si>
    <t>08-31</t>
  </si>
  <si>
    <t>08030831 - Gropiusstadt Ost</t>
  </si>
  <si>
    <t>08-32</t>
  </si>
  <si>
    <t>08040932 - Goldhähnchenweg</t>
  </si>
  <si>
    <t>08-33</t>
  </si>
  <si>
    <t>08040933 - Vogelviertel Süd</t>
  </si>
  <si>
    <t>08-34</t>
  </si>
  <si>
    <t>08040934 - Vogelviertel Nord</t>
  </si>
  <si>
    <t>08-35</t>
  </si>
  <si>
    <t>08041035 - Blumenviertel</t>
  </si>
  <si>
    <t>08-36</t>
  </si>
  <si>
    <t>08041036 - Zittauer Straße</t>
  </si>
  <si>
    <t>08-37</t>
  </si>
  <si>
    <t>08041037 - Alt-Rudow</t>
  </si>
  <si>
    <t>08-38</t>
  </si>
  <si>
    <t>08041038 - Waßmannsdorfer Chaussee</t>
  </si>
  <si>
    <t>08-39</t>
  </si>
  <si>
    <t>08041039 - Frauenviertel</t>
  </si>
  <si>
    <t>08-40</t>
  </si>
  <si>
    <t>08041040 - Waltersdorfer Chaussee Ost</t>
  </si>
  <si>
    <t>09-1</t>
  </si>
  <si>
    <t>09010101 - Elsenstraße</t>
  </si>
  <si>
    <t>09-2</t>
  </si>
  <si>
    <t>09010102 - Am Treptower Park Nord</t>
  </si>
  <si>
    <t>09-3</t>
  </si>
  <si>
    <t>09010201 - Am Treptower Park Süd</t>
  </si>
  <si>
    <t>09-4</t>
  </si>
  <si>
    <t>09010202 - Köpenicker Landstraße</t>
  </si>
  <si>
    <t>09-5</t>
  </si>
  <si>
    <t>09010301 - Baumschulenstraße</t>
  </si>
  <si>
    <t>09-6</t>
  </si>
  <si>
    <t>09010302 - Späthsfelde</t>
  </si>
  <si>
    <t>09-7</t>
  </si>
  <si>
    <t>09010401 - Johannisthal West</t>
  </si>
  <si>
    <t>09-8</t>
  </si>
  <si>
    <t>09010402 - Johannisthal Ost</t>
  </si>
  <si>
    <t>09-9</t>
  </si>
  <si>
    <t>09020501 - Oberschöneweide West</t>
  </si>
  <si>
    <t>09-10</t>
  </si>
  <si>
    <t>09020502 - Oberschöneweide Ost</t>
  </si>
  <si>
    <t>09-11</t>
  </si>
  <si>
    <t>09020601 - Schnellerstraße</t>
  </si>
  <si>
    <t>09-12</t>
  </si>
  <si>
    <t>09020602 - Oberspree</t>
  </si>
  <si>
    <t>09-13</t>
  </si>
  <si>
    <t>09020701 - Adlershof West</t>
  </si>
  <si>
    <t>09-14</t>
  </si>
  <si>
    <t>09020702 - Adlershof Ost</t>
  </si>
  <si>
    <t>09-15</t>
  </si>
  <si>
    <t>09020801 - Spindlersfeld</t>
  </si>
  <si>
    <t>09-16</t>
  </si>
  <si>
    <t>09020802 - Köllnische Vorstadt</t>
  </si>
  <si>
    <t>09-17</t>
  </si>
  <si>
    <t>09030901 - Dorf Altglienicke</t>
  </si>
  <si>
    <t>09-18</t>
  </si>
  <si>
    <t>09030902 - Wohngebiet II</t>
  </si>
  <si>
    <t>09-19</t>
  </si>
  <si>
    <t>09030903 - Kölner Viertel</t>
  </si>
  <si>
    <t>09-20</t>
  </si>
  <si>
    <t>09031001 - Bohnsdorf</t>
  </si>
  <si>
    <t>09-21</t>
  </si>
  <si>
    <t>09031101 - Grünau</t>
  </si>
  <si>
    <t>09-22</t>
  </si>
  <si>
    <t>09031201 - Karolinenhof</t>
  </si>
  <si>
    <t>09-23</t>
  </si>
  <si>
    <t>09031202 - Schmöckwitz/Rauchfangswerder</t>
  </si>
  <si>
    <t>09-24</t>
  </si>
  <si>
    <t>09041301 - Kietzer Feld/Nachtheide</t>
  </si>
  <si>
    <t>09-25</t>
  </si>
  <si>
    <t>09041302 - Wendenschloß</t>
  </si>
  <si>
    <t>09-26</t>
  </si>
  <si>
    <t>09041401 - Allende I</t>
  </si>
  <si>
    <t>09-27</t>
  </si>
  <si>
    <t>09041402 - Siedlung Kämmereiheide</t>
  </si>
  <si>
    <t>09-28</t>
  </si>
  <si>
    <t>09041403 - Allende II</t>
  </si>
  <si>
    <t>09-29</t>
  </si>
  <si>
    <t>09041501 - Altstadt Kietz</t>
  </si>
  <si>
    <t>09-30</t>
  </si>
  <si>
    <t>09041601 - Müggelheim</t>
  </si>
  <si>
    <t>09-31</t>
  </si>
  <si>
    <t>09051701 - Hirschgarten</t>
  </si>
  <si>
    <t>09-32</t>
  </si>
  <si>
    <t>09051702 - Bölschestraße</t>
  </si>
  <si>
    <t>09-33</t>
  </si>
  <si>
    <t>09051801 - Rahnsdorf/Hessenwinkel</t>
  </si>
  <si>
    <t>09-34</t>
  </si>
  <si>
    <t>09051901 - Dammvorstadt</t>
  </si>
  <si>
    <t>09-35</t>
  </si>
  <si>
    <t>09052001 - Köpenick Nord</t>
  </si>
  <si>
    <t>10-1</t>
  </si>
  <si>
    <t>10010101 - Marzahn West</t>
  </si>
  <si>
    <t>10-2</t>
  </si>
  <si>
    <t>10010102 - Havemannstraße</t>
  </si>
  <si>
    <t>10-3</t>
  </si>
  <si>
    <t>10010203 - Gewerbegebiet Bitterfelder Straße</t>
  </si>
  <si>
    <t>10-4</t>
  </si>
  <si>
    <t>10010204 - Wuhletalstraße</t>
  </si>
  <si>
    <t>10-5</t>
  </si>
  <si>
    <t>10010205 - Marzahn Ost</t>
  </si>
  <si>
    <t>10-6</t>
  </si>
  <si>
    <t>10010206 - Ringkolonnaden</t>
  </si>
  <si>
    <t>10-7</t>
  </si>
  <si>
    <t>10010207 - Marzahner Promenade</t>
  </si>
  <si>
    <t>10-8</t>
  </si>
  <si>
    <t>10010308 - Marzahner Chaussee</t>
  </si>
  <si>
    <t>10-9</t>
  </si>
  <si>
    <t>10010309 - Springpfuhl</t>
  </si>
  <si>
    <t>10-10</t>
  </si>
  <si>
    <t>10010310 - Alt-Marzahn</t>
  </si>
  <si>
    <t>10-11</t>
  </si>
  <si>
    <t>10010311 - Landsberger Tor</t>
  </si>
  <si>
    <t>10-12</t>
  </si>
  <si>
    <t>10020412 - Alte Hellersdorfer Straße</t>
  </si>
  <si>
    <t>10-13</t>
  </si>
  <si>
    <t>10020413 - Gut Hellersdorf</t>
  </si>
  <si>
    <t>10-14</t>
  </si>
  <si>
    <t>10020414 - Helle Mitte</t>
  </si>
  <si>
    <t>10-15</t>
  </si>
  <si>
    <t>10020415 - Hellersdorfer Promenade</t>
  </si>
  <si>
    <t>10-16</t>
  </si>
  <si>
    <t>10020416 - Böhlener Straße</t>
  </si>
  <si>
    <t>10-17</t>
  </si>
  <si>
    <t>10020517 - Adele-Sandrock-Straße</t>
  </si>
  <si>
    <t>10-18</t>
  </si>
  <si>
    <t>10020518 - Schleipfuhl</t>
  </si>
  <si>
    <t>10-19</t>
  </si>
  <si>
    <t>10020519 - Boulevard Kastanienallee</t>
  </si>
  <si>
    <t>10-20</t>
  </si>
  <si>
    <t>10020620 - Kaulsdorf Nord II</t>
  </si>
  <si>
    <t>10-21</t>
  </si>
  <si>
    <t>10020621 - Gelbes Viertel</t>
  </si>
  <si>
    <t>10-22</t>
  </si>
  <si>
    <t>10020622 - Kaulsdorf Nord I</t>
  </si>
  <si>
    <t>10-23</t>
  </si>
  <si>
    <t>10020623 - Rotes Viertel</t>
  </si>
  <si>
    <t>10-24</t>
  </si>
  <si>
    <t>10030724 - Oberfeldstraße</t>
  </si>
  <si>
    <t>10-25</t>
  </si>
  <si>
    <t>10030725 - Buckower Ring</t>
  </si>
  <si>
    <t>10-26</t>
  </si>
  <si>
    <t>10030726 - Alt-Biesdorf</t>
  </si>
  <si>
    <t>10-27</t>
  </si>
  <si>
    <t>10030727 - Biesdorf Süd</t>
  </si>
  <si>
    <t>10-28</t>
  </si>
  <si>
    <t>10040828 - Kaulsdorf Nord</t>
  </si>
  <si>
    <t>10-29</t>
  </si>
  <si>
    <t>10040829 - Alt-Kaulsdorf</t>
  </si>
  <si>
    <t>10-30</t>
  </si>
  <si>
    <t>10040830 - Kaulsdorf Süd</t>
  </si>
  <si>
    <t>10-31</t>
  </si>
  <si>
    <t>10040931 - Mahlsdorf Nord</t>
  </si>
  <si>
    <t>10-32</t>
  </si>
  <si>
    <t>10040932 - Alt-Mahlsdorf</t>
  </si>
  <si>
    <t>10-33</t>
  </si>
  <si>
    <t>10040933 - Mahlsdorf Süd</t>
  </si>
  <si>
    <t>11-1</t>
  </si>
  <si>
    <t>11010101 - Dorf Malchow</t>
  </si>
  <si>
    <t>11-2</t>
  </si>
  <si>
    <t>11010102 - Dorf Wartenberg</t>
  </si>
  <si>
    <t>11-3</t>
  </si>
  <si>
    <t>11010103 - Dorf Falkenberg</t>
  </si>
  <si>
    <t>11-4</t>
  </si>
  <si>
    <t>11010204 - Falkenberg Ost</t>
  </si>
  <si>
    <t>11-5</t>
  </si>
  <si>
    <t>11010205 - Falkenberg West</t>
  </si>
  <si>
    <t>11-6</t>
  </si>
  <si>
    <t>11010206 - Wartenberg Süd</t>
  </si>
  <si>
    <t>11-7</t>
  </si>
  <si>
    <t>11010207 - Wartenberg Nord</t>
  </si>
  <si>
    <t>11-8</t>
  </si>
  <si>
    <t>11010308 - Zingster Straße Ost</t>
  </si>
  <si>
    <t>11-9</t>
  </si>
  <si>
    <t>11010309 - Zingster Straße West</t>
  </si>
  <si>
    <t>11-10</t>
  </si>
  <si>
    <t>11010310 - Mühlengrund</t>
  </si>
  <si>
    <t>11-11</t>
  </si>
  <si>
    <t>11020411 - Malchower Weg</t>
  </si>
  <si>
    <t>11-12</t>
  </si>
  <si>
    <t>11020412 - Hauptstraße</t>
  </si>
  <si>
    <t>11-13</t>
  </si>
  <si>
    <t>11020513 - Orankesee</t>
  </si>
  <si>
    <t>11-14</t>
  </si>
  <si>
    <t>11020514 - Große-Leege-Straße</t>
  </si>
  <si>
    <t>11-15</t>
  </si>
  <si>
    <t>11020515 - Landsberger Allee</t>
  </si>
  <si>
    <t>11-16</t>
  </si>
  <si>
    <t>11020516 - Weiße Taube</t>
  </si>
  <si>
    <t>11-17</t>
  </si>
  <si>
    <t>11030617 - Hohenschönhausener Straße</t>
  </si>
  <si>
    <t>11-18</t>
  </si>
  <si>
    <t>11030618 - Fennpfuhl West</t>
  </si>
  <si>
    <t>11-19</t>
  </si>
  <si>
    <t>11030619 - Fennpfuhl Ost</t>
  </si>
  <si>
    <t>11-20</t>
  </si>
  <si>
    <t>11030720 - Herzbergstraße</t>
  </si>
  <si>
    <t>11-21</t>
  </si>
  <si>
    <t>11030721 - Rüdigerstraße</t>
  </si>
  <si>
    <t>11-22</t>
  </si>
  <si>
    <t>11030824 - Frankfurter Allee Süd</t>
  </si>
  <si>
    <t>11-23</t>
  </si>
  <si>
    <t>11040925 - Victoriastadt</t>
  </si>
  <si>
    <t>11-24</t>
  </si>
  <si>
    <t>11040926 - Weitlingstraße</t>
  </si>
  <si>
    <t>11-25</t>
  </si>
  <si>
    <t>11041022 - Rosenfelder Ring</t>
  </si>
  <si>
    <t>11-26</t>
  </si>
  <si>
    <t>11041023 - Gensinger Straße</t>
  </si>
  <si>
    <t>11-27</t>
  </si>
  <si>
    <t>11041027 - Tierpark</t>
  </si>
  <si>
    <t>11-28</t>
  </si>
  <si>
    <t>11041128 - Sewanstraße</t>
  </si>
  <si>
    <t>11-29</t>
  </si>
  <si>
    <t>11051229 - Rummelsburg</t>
  </si>
  <si>
    <t>11-30</t>
  </si>
  <si>
    <t>11051330 - Karlhorst West</t>
  </si>
  <si>
    <t>11-31</t>
  </si>
  <si>
    <t>11051331 - Karlshorst Nord</t>
  </si>
  <si>
    <t>11-32</t>
  </si>
  <si>
    <t>11051332 - Karlshorst Süd</t>
  </si>
  <si>
    <t>12-1</t>
  </si>
  <si>
    <t>12103115 - Breitkopfbecken</t>
  </si>
  <si>
    <t>12-2</t>
  </si>
  <si>
    <t>12103116 - Hausotterplatz</t>
  </si>
  <si>
    <t>12-3</t>
  </si>
  <si>
    <t>12103117 - Letteplatz</t>
  </si>
  <si>
    <t>12-4</t>
  </si>
  <si>
    <t>12103218 - Teichstraße</t>
  </si>
  <si>
    <t>12-5</t>
  </si>
  <si>
    <t>12103219 - Schäfersee</t>
  </si>
  <si>
    <t>12-6</t>
  </si>
  <si>
    <t>12103220 - Humboldtstraße</t>
  </si>
  <si>
    <t>12-7</t>
  </si>
  <si>
    <t>12214125 - Waldidyll/Flughafensee</t>
  </si>
  <si>
    <t>12-8</t>
  </si>
  <si>
    <t>12214126 - Tegel Süd</t>
  </si>
  <si>
    <t>12-9</t>
  </si>
  <si>
    <t>12214421 - Reinickes Hof</t>
  </si>
  <si>
    <t>12-10</t>
  </si>
  <si>
    <t>12214422 - Klixstraße</t>
  </si>
  <si>
    <t>12-11</t>
  </si>
  <si>
    <t>12214423 - Mellerbogen</t>
  </si>
  <si>
    <t>12-12</t>
  </si>
  <si>
    <t>12214424 - Scharnweberstraße</t>
  </si>
  <si>
    <t>12-13</t>
  </si>
  <si>
    <t>12214527 - Alt-Tegel</t>
  </si>
  <si>
    <t>12-14</t>
  </si>
  <si>
    <t>12214528 - Tegeler Forst</t>
  </si>
  <si>
    <t>12-15</t>
  </si>
  <si>
    <t>12224229 - Konradshöhe/Tegelort</t>
  </si>
  <si>
    <t>12-16</t>
  </si>
  <si>
    <t>12224230 - Heiligensee</t>
  </si>
  <si>
    <t>12-17</t>
  </si>
  <si>
    <t>12231101 - Hermsdorf</t>
  </si>
  <si>
    <t>12-18</t>
  </si>
  <si>
    <t>12231102 - Frohnau</t>
  </si>
  <si>
    <t>12-19</t>
  </si>
  <si>
    <t>12301203 - Wittenau Süd</t>
  </si>
  <si>
    <t>12-20</t>
  </si>
  <si>
    <t>12301204 - Wittenau Nord</t>
  </si>
  <si>
    <t>12-21</t>
  </si>
  <si>
    <t>12301205 - Waidmannslust</t>
  </si>
  <si>
    <t>12-22</t>
  </si>
  <si>
    <t>12301206 - Lübars</t>
  </si>
  <si>
    <t>12-23</t>
  </si>
  <si>
    <t>12302107 - Schorfheidestraße</t>
  </si>
  <si>
    <t>12-24</t>
  </si>
  <si>
    <t>12302108 - Märkisches Zentrum</t>
  </si>
  <si>
    <t>12-25</t>
  </si>
  <si>
    <t>12302109 - Treuenbrietzener Straße</t>
  </si>
  <si>
    <t>12-26</t>
  </si>
  <si>
    <t>12302110 - Dannenwalder Weg</t>
  </si>
  <si>
    <t>12-27</t>
  </si>
  <si>
    <t>12302211 - Lübarser Straße</t>
  </si>
  <si>
    <t>12-28</t>
  </si>
  <si>
    <t>12302212 - Rollbergesiedlung</t>
  </si>
  <si>
    <t>12-29</t>
  </si>
  <si>
    <t>12304313 - Borsigwalde</t>
  </si>
  <si>
    <t>12-30</t>
  </si>
  <si>
    <t>12304314 - Ziekowstraße/Freie Scholle</t>
  </si>
  <si>
    <t>D4</t>
  </si>
  <si>
    <t>HNr</t>
  </si>
  <si>
    <t>Testeineinrichtung</t>
  </si>
  <si>
    <t>0187-234444</t>
  </si>
  <si>
    <t>G4</t>
  </si>
  <si>
    <t>VQ</t>
  </si>
  <si>
    <t>Hervorhebung im Fachstandard Umfang nach dem Einwohnerbedarfsmodell bei Überversorgung in der Anzahl an Plätzen (päd. Nutzfläche) in einer Bezirksregion.
Datenstand: 
EWR 31.12.2019 (AfS BB)
SGB2 31.12.2019 (abgestimmter Datenpool, AfS BB)</t>
  </si>
  <si>
    <t>27 und älter</t>
  </si>
  <si>
    <t>A36</t>
  </si>
  <si>
    <t>A38</t>
  </si>
  <si>
    <t>A39</t>
  </si>
  <si>
    <t>A40</t>
  </si>
  <si>
    <t>A41</t>
  </si>
  <si>
    <t>w_6 bis u10</t>
  </si>
  <si>
    <t>w_10 bis u18</t>
  </si>
  <si>
    <t>w_18 bis u21</t>
  </si>
  <si>
    <t>w_21 bis u27</t>
  </si>
  <si>
    <t>w_über 26</t>
  </si>
  <si>
    <t>D32</t>
  </si>
  <si>
    <t>D33</t>
  </si>
  <si>
    <t>D34</t>
  </si>
  <si>
    <t>D35</t>
  </si>
  <si>
    <t>D36</t>
  </si>
  <si>
    <t>F32</t>
  </si>
  <si>
    <t>F33</t>
  </si>
  <si>
    <t>F34</t>
  </si>
  <si>
    <t>F35</t>
  </si>
  <si>
    <t>F36</t>
  </si>
  <si>
    <t>m_6 bis u10</t>
  </si>
  <si>
    <t>m_10 bis u18</t>
  </si>
  <si>
    <t>m_18 bis u21</t>
  </si>
  <si>
    <t>m_21 bis u27</t>
  </si>
  <si>
    <t>m_über 26</t>
  </si>
  <si>
    <t>H32</t>
  </si>
  <si>
    <t>H33</t>
  </si>
  <si>
    <t>H34</t>
  </si>
  <si>
    <t>H35</t>
  </si>
  <si>
    <t>H36</t>
  </si>
  <si>
    <t>d_6 bis u10</t>
  </si>
  <si>
    <t>d_10 bis u18</t>
  </si>
  <si>
    <t>d_18 bis u21</t>
  </si>
  <si>
    <t>d_21 bis u27</t>
  </si>
  <si>
    <t>d_über 26</t>
  </si>
  <si>
    <t>w_unregel</t>
  </si>
  <si>
    <t>m_unregel</t>
  </si>
  <si>
    <t>d_unregel</t>
  </si>
  <si>
    <t>H43</t>
  </si>
  <si>
    <t>F43</t>
  </si>
  <si>
    <t>D43</t>
  </si>
  <si>
    <t>Besucherstatistik Details</t>
  </si>
  <si>
    <t>Veranst</t>
  </si>
  <si>
    <t>A45</t>
  </si>
  <si>
    <t>A48</t>
  </si>
  <si>
    <t>w_Veranst</t>
  </si>
  <si>
    <t>m_Veranst</t>
  </si>
  <si>
    <t>d_Veranst</t>
  </si>
  <si>
    <t>D46</t>
  </si>
  <si>
    <t>F46</t>
  </si>
  <si>
    <t>H46</t>
  </si>
  <si>
    <t>Vereine</t>
  </si>
  <si>
    <t>Sonstige Nutzung</t>
  </si>
  <si>
    <t>PR</t>
  </si>
  <si>
    <t>OT</t>
  </si>
  <si>
    <t>Bez</t>
  </si>
  <si>
    <t>nicht_Bez</t>
  </si>
  <si>
    <t>Satzkenn-
zeichen = 2</t>
  </si>
  <si>
    <t>Laufende Nummer 
des Angebots (1-999 bitte fortlaufend numerieren)</t>
  </si>
  <si>
    <t>Bezeichnung des Angebots (frei wählbar,max. 20 Zeichen oder leer)</t>
  </si>
  <si>
    <t>Postleitzahl des durchführenden Trägers 
(5-stellig)</t>
  </si>
  <si>
    <t>Typische Dauer 
und Häufigkeit</t>
  </si>
  <si>
    <t>PLZ des gewöhnlichen Durchführungsortes (5-stellig)
Ortsungebunde oder multilokale Angebote: 00000</t>
  </si>
  <si>
    <t>Angebotstyp (passsende Nummer zwischen 1 und 8 eintragen)</t>
  </si>
  <si>
    <t>1. Themenschwerpunkt (passende Nummer zwischen 01 und 17 eintragen)</t>
  </si>
  <si>
    <t>2. Themenschwerpunkt (passende Nummer zwischen 01 und 17 oder leer eintragen)</t>
  </si>
  <si>
    <t>3. Themenschwerpunkt (passende Nummer zwischen 01 und 17 oder leer eintragen)</t>
  </si>
  <si>
    <t>Anzahl der Stammbesucher 
(1-999)</t>
  </si>
  <si>
    <t>Geschlechterverteilung der Stammbesucher (passende Nummer zwischen 1 und 5 eintragen)</t>
  </si>
  <si>
    <t>Stammbesucher nach Altersgruppen 
(Mehrfachnennungen möglich Ja = 1 / nein = leer)</t>
  </si>
  <si>
    <t>Wenn ja: Kooperation mit mind. einer Schule wenn ja mit mindestens… 
(Mehrfachnennungen möglich, keine Anzahl für die Schularten gilt: Ja = 1 / Nein = leer)</t>
  </si>
  <si>
    <t xml:space="preserve"> Wenn ja: Koorperation mit Schulform  
(Mehrfachnennungen möglich, keine Anzahl,  Ja = 1 / Nein = leer)</t>
  </si>
  <si>
    <t>Anzahl der ehrenamtlichen, pädagogisch tätigen Personen  
(1-99 oder leer)</t>
  </si>
  <si>
    <t>Mitarbeit von haupt- und/oder nebenberuflich pädagogisch tätigen Personen 
( Mehrfachnennungen möglich, keine Anzahl; Ja = 1 / Nein = leer)</t>
  </si>
  <si>
    <t>Mitarbeit von sonstigen pädagogisch tätigen Personen 
(Mehrfachnennungen möglich, keine Anzahl; Ja = 1 / Nein = leer)</t>
  </si>
  <si>
    <t>Stunden in der Woche 
(1-999)</t>
  </si>
  <si>
    <t>Tage in der Woche 
(1-7)</t>
  </si>
  <si>
    <t>unter 
10 Jahren</t>
  </si>
  <si>
    <t>10 bis unter 14 Jahre</t>
  </si>
  <si>
    <t xml:space="preserve"> 14 bis unter 18 Jahre</t>
  </si>
  <si>
    <t>18 bis unter 27 Jahre</t>
  </si>
  <si>
    <t xml:space="preserve"> 27 Jahre und älter</t>
  </si>
  <si>
    <t>ja = 1
Nein = 2</t>
  </si>
  <si>
    <t>einer 
Grundschule</t>
  </si>
  <si>
    <t>einer Hauptschule</t>
  </si>
  <si>
    <t>einer Realschule</t>
  </si>
  <si>
    <t>einem Gymnasium</t>
  </si>
  <si>
    <t>einer Schule mit mehreren  Bildungsgängen</t>
  </si>
  <si>
    <t>einer integrierten Gesamt-schule</t>
  </si>
  <si>
    <t>einer berufs-bildenden Schule</t>
  </si>
  <si>
    <t>einer Förderschule</t>
  </si>
  <si>
    <t>einer sonstigen Schule</t>
  </si>
  <si>
    <t>Halbtagsschule</t>
  </si>
  <si>
    <t>offenen Ganztagsschule</t>
  </si>
  <si>
    <t>teilgebundenen Ganztagsschule</t>
  </si>
  <si>
    <t>gebundenen Ganztagsschule</t>
  </si>
  <si>
    <t>weiblich im Alter von</t>
  </si>
  <si>
    <t>männlich im Alter von</t>
  </si>
  <si>
    <t>ja/nein 
(1= Mitarbeiter 
2 = keine Mitarbeiter)</t>
  </si>
  <si>
    <t>Wenn Ja,</t>
  </si>
  <si>
    <t>unter 16 Jahre</t>
  </si>
  <si>
    <t> 16 bis unter 18 Jahre</t>
  </si>
  <si>
    <t>27 bis unter 45 Jahre</t>
  </si>
  <si>
    <t>45 Jahre und älter</t>
  </si>
  <si>
    <t>weibl. im Alter von unter 45 Jahre</t>
  </si>
  <si>
    <t>männl. im Alter von unter 45 Jahre</t>
  </si>
  <si>
    <t>weibl. im Alter von 45 Jahre und älter</t>
  </si>
  <si>
    <t>männl. im Alter von 45 Jahre  und älter</t>
  </si>
  <si>
    <t>Honorarkräfte</t>
  </si>
  <si>
    <t>geringfügig Beschäftigte</t>
  </si>
  <si>
    <t>Personen im FSJ/FÖJ</t>
  </si>
  <si>
    <t>Personen im BFD</t>
  </si>
  <si>
    <t>Personen im Praktikum</t>
  </si>
  <si>
    <t>Sonstige Personen</t>
  </si>
  <si>
    <t>Fehler ==&gt;</t>
  </si>
  <si>
    <t>lfd. Nr</t>
  </si>
  <si>
    <t>5-stellig</t>
  </si>
  <si>
    <t>keine Stunden</t>
  </si>
  <si>
    <t>keine Tage</t>
  </si>
  <si>
    <t>kein Eintrag</t>
  </si>
  <si>
    <t>leer</t>
  </si>
  <si>
    <t>wenn 1 dann auch ab Sp. 29</t>
  </si>
  <si>
    <t>Standortgebundene Jugendarbeit - Offene Angebote Satzkennzeichen = 2</t>
  </si>
  <si>
    <t>nach-richtlich: Versorgungs-quote</t>
  </si>
  <si>
    <r>
      <t xml:space="preserve">Anzahl </t>
    </r>
    <r>
      <rPr>
        <sz val="12"/>
        <rFont val="Calibri"/>
        <family val="2"/>
        <scheme val="minor"/>
      </rPr>
      <t>Einrich-tungen</t>
    </r>
  </si>
  <si>
    <t>Gender</t>
  </si>
  <si>
    <t>nach-richtlich: Anteil weiblicher Stamm-besucher-innen</t>
  </si>
  <si>
    <t>Fehlerhafte Angaben zur LOR oder weitere nicht plausible Werte können im jeweiligen Statistikblatt korrigiert werden.</t>
  </si>
  <si>
    <t>Auf dem Blatt "Auswertungen" wählen Sie bitte Ihren Bezirk aus.</t>
  </si>
  <si>
    <t>5.</t>
  </si>
  <si>
    <t>Das Blatt "Bedarf_AF1" ist die Bedarfsermittlung nach dem Fachstandard Umfang.</t>
  </si>
  <si>
    <t>(Datenstand der Zielgruppen nach Alter und der SGB2-Bezugsgruppe ist der 31.12.2019)</t>
  </si>
  <si>
    <t>6.</t>
  </si>
  <si>
    <t>Das Blatt "Angebotssituation AF 1" wird automatisch berechnet.</t>
  </si>
  <si>
    <t>(Die Angaben zur Versorgungsquote und Anteil der weiblichen Stammbesucherinnen ist nachrichtlich)</t>
  </si>
  <si>
    <t>Stand: 31.12.2020</t>
  </si>
  <si>
    <t>Für die Datenübermittlung an Dritte (SenStadtWohnen; AfS BB) wird ausschließlich das Blatt "Auswertungen" verwendet.</t>
  </si>
  <si>
    <t>gelb wenn doppelt</t>
  </si>
  <si>
    <t>Stunden</t>
  </si>
  <si>
    <t>Tage</t>
  </si>
  <si>
    <t>Typ</t>
  </si>
  <si>
    <t>Thema 1</t>
  </si>
  <si>
    <t>Thema 2</t>
  </si>
  <si>
    <t>Thema 3</t>
  </si>
  <si>
    <t>Besucher</t>
  </si>
  <si>
    <t>C56</t>
  </si>
  <si>
    <t>C57</t>
  </si>
  <si>
    <t>B58</t>
  </si>
  <si>
    <t>B59</t>
  </si>
  <si>
    <t>B60</t>
  </si>
  <si>
    <t>B61</t>
  </si>
  <si>
    <t>KoopSchu</t>
  </si>
  <si>
    <t>E68</t>
  </si>
  <si>
    <t>E69</t>
  </si>
  <si>
    <t>E70</t>
  </si>
  <si>
    <t>E71</t>
  </si>
  <si>
    <t>E72</t>
  </si>
  <si>
    <t>E73</t>
  </si>
  <si>
    <t>E74</t>
  </si>
  <si>
    <t>E75</t>
  </si>
  <si>
    <t>Grund</t>
  </si>
  <si>
    <t>E77</t>
  </si>
  <si>
    <t>E78</t>
  </si>
  <si>
    <t>E79</t>
  </si>
  <si>
    <t>E80</t>
  </si>
  <si>
    <t>D82</t>
  </si>
  <si>
    <t>D83</t>
  </si>
  <si>
    <t>D84</t>
  </si>
  <si>
    <t>D85</t>
  </si>
  <si>
    <t>D86</t>
  </si>
  <si>
    <t>F82</t>
  </si>
  <si>
    <t>F83</t>
  </si>
  <si>
    <t>F84</t>
  </si>
  <si>
    <t>F85</t>
  </si>
  <si>
    <t>F86</t>
  </si>
  <si>
    <t>D63</t>
  </si>
  <si>
    <t>D64</t>
  </si>
  <si>
    <t>F63</t>
  </si>
  <si>
    <t>F64</t>
  </si>
  <si>
    <t>C88</t>
  </si>
  <si>
    <t>C89</t>
  </si>
  <si>
    <t>C90</t>
  </si>
  <si>
    <t>C91</t>
  </si>
  <si>
    <t>C92</t>
  </si>
  <si>
    <t>C93</t>
  </si>
  <si>
    <t>u10</t>
  </si>
  <si>
    <t>10u14</t>
  </si>
  <si>
    <t>14u18</t>
  </si>
  <si>
    <t>18u27</t>
  </si>
  <si>
    <t>27+</t>
  </si>
  <si>
    <t>Real</t>
  </si>
  <si>
    <t>Gym</t>
  </si>
  <si>
    <t>mehrere BG</t>
  </si>
  <si>
    <t>ISS</t>
  </si>
  <si>
    <t>BerufS</t>
  </si>
  <si>
    <t>FörderS</t>
  </si>
  <si>
    <t>sonstige</t>
  </si>
  <si>
    <t>offen GT</t>
  </si>
  <si>
    <t>geb. GT</t>
  </si>
  <si>
    <t>teilgeb. GT</t>
  </si>
  <si>
    <t>w_u16</t>
  </si>
  <si>
    <t>w_u18</t>
  </si>
  <si>
    <t>w_u27</t>
  </si>
  <si>
    <t>w_u45</t>
  </si>
  <si>
    <t>w-über45</t>
  </si>
  <si>
    <t>m_u16</t>
  </si>
  <si>
    <t>m_u18</t>
  </si>
  <si>
    <t>m_u27</t>
  </si>
  <si>
    <t>m_u45</t>
  </si>
  <si>
    <t>m-über45</t>
  </si>
  <si>
    <t>w_über45</t>
  </si>
  <si>
    <t>m_über45</t>
  </si>
  <si>
    <t>Honorar</t>
  </si>
  <si>
    <t>gering Besch.</t>
  </si>
  <si>
    <t>FSJ</t>
  </si>
  <si>
    <t>BFD</t>
  </si>
  <si>
    <t>Prakt</t>
  </si>
  <si>
    <t>SOLL-VZÄ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</si>
</sst>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lt;=9999999]###\-####;\ \(0##\)\ ###\-####\ "/>
    <numFmt numFmtId="165" formatCode="0.0"/>
    <numFmt numFmtId="166" formatCode="#,##0.0"/>
    <numFmt numFmtId="167" formatCode="0.0%"/>
    <numFmt numFmtId="168" formatCode="00"/>
  </numFmts>
  <fonts count="67">
    <font>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i/>
      <sz val="10"/>
      <color theme="1"/>
      <name val="Calibri"/>
      <family val="2"/>
      <scheme val="minor"/>
    </font>
    <font>
      <sz val="10"/>
      <color theme="1"/>
      <name val="Calibri"/>
      <family val="2"/>
      <scheme val="minor"/>
    </font>
    <font>
      <sz val="8"/>
      <color theme="1"/>
      <name val="Arial"/>
      <family val="2"/>
    </font>
    <font>
      <b/>
      <sz val="11"/>
      <name val="Calibri"/>
      <family val="2"/>
      <scheme val="minor"/>
    </font>
    <font>
      <b/>
      <sz val="14"/>
      <name val="Calibri"/>
      <family val="2"/>
      <scheme val="minor"/>
    </font>
    <font>
      <sz val="10"/>
      <name val="Calibri"/>
      <family val="2"/>
      <scheme val="minor"/>
    </font>
    <font>
      <b/>
      <sz val="12"/>
      <color theme="1"/>
      <name val="Calibri"/>
      <family val="2"/>
      <scheme val="minor"/>
    </font>
    <font>
      <b/>
      <sz val="11"/>
      <color theme="0"/>
      <name val="Calibri"/>
      <family val="2"/>
      <scheme val="minor"/>
    </font>
    <font>
      <b/>
      <sz val="10"/>
      <color theme="0"/>
      <name val="Calibri"/>
      <family val="2"/>
      <scheme val="minor"/>
    </font>
    <font>
      <sz val="9"/>
      <color rgb="FFC00000"/>
      <name val="Calibri"/>
      <family val="2"/>
      <scheme val="minor"/>
    </font>
    <font>
      <b/>
      <i/>
      <sz val="9"/>
      <name val="Calibri"/>
      <family val="2"/>
      <scheme val="minor"/>
    </font>
    <font>
      <sz val="9"/>
      <name val="Calibri"/>
      <family val="2"/>
      <scheme val="minor"/>
    </font>
    <font>
      <i/>
      <sz val="9"/>
      <name val="Calibri"/>
      <family val="2"/>
      <scheme val="minor"/>
    </font>
    <font>
      <i/>
      <sz val="11"/>
      <name val="Calibri"/>
      <family val="2"/>
      <scheme val="minor"/>
    </font>
    <font>
      <sz val="8"/>
      <color rgb="FFC00000"/>
      <name val="Calibri"/>
      <family val="2"/>
      <scheme val="minor"/>
    </font>
    <font>
      <sz val="9"/>
      <color rgb="FFC00000"/>
      <name val="Webdings"/>
      <family val="1"/>
      <charset val="2"/>
    </font>
    <font>
      <b/>
      <sz val="9"/>
      <color rgb="FFC00000"/>
      <name val="Webdings"/>
      <family val="1"/>
      <charset val="2"/>
    </font>
    <font>
      <sz val="9"/>
      <name val="Arial"/>
      <family val="2"/>
    </font>
    <font>
      <b/>
      <sz val="9"/>
      <name val="Calibri"/>
      <family val="2"/>
      <scheme val="minor"/>
    </font>
    <font>
      <b/>
      <i/>
      <sz val="11"/>
      <name val="Calibri"/>
      <family val="2"/>
      <scheme val="minor"/>
    </font>
    <font>
      <b/>
      <i/>
      <sz val="10"/>
      <name val="Calibri"/>
      <family val="2"/>
      <scheme val="minor"/>
    </font>
    <font>
      <b/>
      <sz val="10"/>
      <color rgb="FFC00000"/>
      <name val="Webdings"/>
      <family val="1"/>
      <charset val="2"/>
    </font>
    <font>
      <b/>
      <i/>
      <sz val="8"/>
      <color rgb="FFC00000"/>
      <name val="Calibri"/>
      <family val="2"/>
      <scheme val="minor"/>
    </font>
    <font>
      <sz val="11"/>
      <color rgb="FFC00000"/>
      <name val="Calibri"/>
      <family val="2"/>
      <scheme val="minor"/>
    </font>
    <font>
      <sz val="10"/>
      <color rgb="FFC00000"/>
      <name val="Calibri"/>
      <family val="2"/>
      <scheme val="minor"/>
    </font>
    <font>
      <i/>
      <sz val="10"/>
      <name val="Calibri"/>
      <family val="2"/>
      <scheme val="minor"/>
    </font>
    <font>
      <i/>
      <sz val="8"/>
      <name val="Calibri"/>
      <family val="2"/>
      <scheme val="minor"/>
    </font>
    <font>
      <b/>
      <sz val="11"/>
      <color theme="1"/>
      <name val="Calibri"/>
      <family val="2"/>
      <scheme val="minor"/>
    </font>
    <font>
      <b/>
      <sz val="14"/>
      <color theme="1"/>
      <name val="Calibri"/>
      <family val="2"/>
      <scheme val="minor"/>
    </font>
    <font>
      <sz val="12"/>
      <color theme="1"/>
      <name val="Calibri (Body)"/>
    </font>
    <font>
      <i/>
      <sz val="12"/>
      <color theme="1"/>
      <name val="Calibri"/>
      <family val="2"/>
      <scheme val="minor"/>
    </font>
    <font>
      <sz val="12"/>
      <color theme="1"/>
      <name val="Calibri"/>
      <family val="2"/>
      <scheme val="minor"/>
    </font>
    <font>
      <sz val="12"/>
      <name val="Calibri"/>
      <family val="2"/>
      <scheme val="minor"/>
    </font>
    <font>
      <sz val="10"/>
      <name val="Calibri (Textkörper)"/>
    </font>
    <font>
      <b/>
      <i/>
      <sz val="12"/>
      <color theme="1" tint="0.499984740745262"/>
      <name val="Calibri"/>
      <family val="2"/>
      <scheme val="minor"/>
    </font>
    <font>
      <i/>
      <sz val="12"/>
      <color theme="1" tint="0.499984740745262"/>
      <name val="Calibri"/>
      <family val="2"/>
      <scheme val="minor"/>
    </font>
    <font>
      <strike/>
      <sz val="11"/>
      <color rgb="FFFF0000"/>
      <name val="Calibri"/>
      <family val="2"/>
      <scheme val="minor"/>
    </font>
    <font>
      <sz val="10"/>
      <name val="MS Sans Serif"/>
    </font>
    <font>
      <b/>
      <i/>
      <sz val="10"/>
      <color rgb="FFC00000"/>
      <name val="Calibri"/>
      <family val="2"/>
      <scheme val="minor"/>
    </font>
    <font>
      <i/>
      <sz val="14"/>
      <color theme="1"/>
      <name val="Calibri"/>
      <family val="2"/>
      <scheme val="minor"/>
    </font>
    <font>
      <sz val="10"/>
      <color theme="0"/>
      <name val="Calibri"/>
      <family val="2"/>
      <scheme val="minor"/>
    </font>
    <font>
      <sz val="8"/>
      <color theme="1"/>
      <name val="Calibri"/>
      <family val="2"/>
      <scheme val="minor"/>
    </font>
    <font>
      <b/>
      <i/>
      <sz val="11"/>
      <color theme="0"/>
      <name val="Calibri"/>
      <family val="2"/>
      <scheme val="minor"/>
    </font>
    <font>
      <i/>
      <sz val="10"/>
      <color theme="0"/>
      <name val="Calibri"/>
      <family val="2"/>
      <scheme val="minor"/>
    </font>
    <font>
      <sz val="11"/>
      <color theme="0"/>
      <name val="Calibri"/>
      <family val="2"/>
      <scheme val="minor"/>
    </font>
    <font>
      <b/>
      <sz val="10"/>
      <color rgb="FFC00000"/>
      <name val="Calibri"/>
      <family val="2"/>
      <scheme val="minor"/>
    </font>
    <font>
      <b/>
      <sz val="10"/>
      <color theme="1"/>
      <name val="Calibri"/>
      <family val="2"/>
      <scheme val="minor"/>
    </font>
    <font>
      <i/>
      <sz val="12"/>
      <name val="Calibri"/>
      <family val="2"/>
      <scheme val="minor"/>
    </font>
    <font>
      <i/>
      <sz val="11"/>
      <color theme="1"/>
      <name val="Calibri"/>
      <family val="2"/>
      <scheme val="minor"/>
    </font>
    <font>
      <b/>
      <i/>
      <sz val="18"/>
      <color theme="0"/>
      <name val="Calibri"/>
      <family val="2"/>
      <scheme val="minor"/>
    </font>
    <font>
      <b/>
      <i/>
      <sz val="11"/>
      <color theme="1"/>
      <name val="Calibri"/>
      <family val="2"/>
      <scheme val="minor"/>
    </font>
    <font>
      <sz val="11"/>
      <color theme="1"/>
      <name val="Calibri"/>
      <family val="2"/>
      <scheme val="minor"/>
    </font>
    <font>
      <b/>
      <i/>
      <sz val="14"/>
      <name val="Calibri"/>
      <family val="2"/>
      <scheme val="minor"/>
    </font>
    <font>
      <sz val="9"/>
      <color theme="0"/>
      <name val="Calibri"/>
      <family val="2"/>
      <scheme val="minor"/>
    </font>
    <font>
      <sz val="9"/>
      <color theme="1"/>
      <name val="Calibri"/>
      <family val="2"/>
      <scheme val="minor"/>
    </font>
    <font>
      <b/>
      <i/>
      <sz val="12"/>
      <color rgb="FFFF0000"/>
      <name val="Calibri"/>
      <family val="2"/>
      <scheme val="minor"/>
    </font>
    <font>
      <i/>
      <sz val="8"/>
      <color theme="1"/>
      <name val="Calibri"/>
      <family val="2"/>
      <scheme val="minor"/>
    </font>
    <font>
      <b/>
      <sz val="12"/>
      <color rgb="FFFF0000"/>
      <name val="Calibri"/>
      <family val="2"/>
      <scheme val="minor"/>
    </font>
    <font>
      <sz val="9"/>
      <color rgb="FF000000"/>
      <name val="Calibri"/>
      <family val="2"/>
      <scheme val="minor"/>
    </font>
    <font>
      <i/>
      <sz val="14"/>
      <color theme="0"/>
      <name val="Calibri"/>
      <family val="2"/>
      <scheme val="minor"/>
    </font>
    <font>
      <sz val="12"/>
      <color theme="0" tint="-0.499984740745262"/>
      <name val="Calibri"/>
      <family val="2"/>
      <scheme val="minor"/>
    </font>
    <font>
      <b/>
      <sz val="12"/>
      <color theme="0" tint="-0.499984740745262"/>
      <name val="Calibri"/>
      <family val="2"/>
      <scheme val="minor"/>
    </font>
    <font>
      <sz val="8"/>
      <color theme="0"/>
      <name val="Calibri"/>
      <family val="2"/>
      <scheme val="minor"/>
    </font>
  </fonts>
  <fills count="22">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499984740745262"/>
        <bgColor indexed="64"/>
      </patternFill>
    </fill>
  </fills>
  <borders count="25">
    <border>
      <left/>
      <right/>
      <top/>
      <bottom/>
      <diagonal/>
    </border>
    <border>
      <left style="medium">
        <color auto="1"/>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5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xf numFmtId="0" fontId="41" fillId="0" borderId="0"/>
    <xf numFmtId="9" fontId="55" fillId="0" borderId="0" applyFont="0" applyFill="0" applyBorder="0" applyAlignment="0" applyProtection="0"/>
  </cellStyleXfs>
  <cellXfs count="356">
    <xf numFmtId="0" fontId="0" fillId="0" borderId="0" xfId="0"/>
    <xf numFmtId="0" fontId="3" fillId="0" borderId="0" xfId="0" applyFont="1" applyProtection="1">
      <protection hidden="1"/>
    </xf>
    <xf numFmtId="0" fontId="15" fillId="0" borderId="0" xfId="0" applyFont="1" applyProtection="1">
      <protection hidden="1"/>
    </xf>
    <xf numFmtId="0" fontId="9" fillId="0" borderId="0" xfId="0" applyFont="1" applyBorder="1" applyAlignment="1" applyProtection="1">
      <alignment horizontal="right" vertical="center" wrapText="1"/>
      <protection hidden="1"/>
    </xf>
    <xf numFmtId="0" fontId="16" fillId="0" borderId="0" xfId="0" applyFont="1" applyFill="1" applyProtection="1">
      <protection hidden="1"/>
    </xf>
    <xf numFmtId="0" fontId="9" fillId="0" borderId="0" xfId="0" applyFont="1" applyFill="1" applyAlignment="1" applyProtection="1">
      <alignment vertical="center"/>
      <protection hidden="1"/>
    </xf>
    <xf numFmtId="0" fontId="7" fillId="8" borderId="3" xfId="0" applyFont="1" applyFill="1" applyBorder="1" applyAlignment="1" applyProtection="1">
      <alignment horizontal="center"/>
      <protection hidden="1"/>
    </xf>
    <xf numFmtId="3" fontId="7" fillId="8" borderId="3"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vertical="center"/>
      <protection hidden="1"/>
    </xf>
    <xf numFmtId="0" fontId="21" fillId="0" borderId="0" xfId="49" applyFont="1" applyProtection="1">
      <protection hidden="1"/>
    </xf>
    <xf numFmtId="49" fontId="21" fillId="0" borderId="0" xfId="49" applyNumberFormat="1" applyFont="1" applyProtection="1">
      <protection hidden="1"/>
    </xf>
    <xf numFmtId="0" fontId="9" fillId="0" borderId="6" xfId="0" applyFont="1" applyBorder="1" applyProtection="1">
      <protection hidden="1"/>
    </xf>
    <xf numFmtId="0" fontId="18" fillId="0" borderId="0" xfId="0" applyFont="1" applyAlignment="1" applyProtection="1">
      <alignment horizontal="center"/>
      <protection hidden="1"/>
    </xf>
    <xf numFmtId="3" fontId="7" fillId="8" borderId="3" xfId="0" applyNumberFormat="1" applyFont="1" applyFill="1" applyBorder="1" applyProtection="1">
      <protection hidden="1"/>
    </xf>
    <xf numFmtId="0" fontId="9" fillId="0" borderId="0" xfId="0" applyFont="1" applyBorder="1" applyProtection="1">
      <protection hidden="1"/>
    </xf>
    <xf numFmtId="0" fontId="13" fillId="0" borderId="0" xfId="0" applyFont="1" applyProtection="1">
      <protection hidden="1"/>
    </xf>
    <xf numFmtId="0" fontId="9" fillId="0" borderId="0" xfId="0" applyFont="1" applyFill="1" applyBorder="1" applyProtection="1">
      <protection hidden="1"/>
    </xf>
    <xf numFmtId="0" fontId="9" fillId="0" borderId="0" xfId="0" applyFont="1" applyBorder="1" applyAlignment="1" applyProtection="1">
      <alignment horizontal="left"/>
      <protection hidden="1"/>
    </xf>
    <xf numFmtId="0" fontId="3" fillId="0" borderId="0" xfId="0" applyFont="1" applyBorder="1" applyAlignment="1" applyProtection="1">
      <alignment vertical="center"/>
      <protection hidden="1"/>
    </xf>
    <xf numFmtId="0" fontId="19" fillId="0" borderId="0" xfId="0" applyFont="1" applyProtection="1">
      <protection hidden="1"/>
    </xf>
    <xf numFmtId="0" fontId="3" fillId="0" borderId="5" xfId="0" applyFont="1" applyBorder="1" applyAlignment="1" applyProtection="1">
      <alignment horizontal="left"/>
      <protection hidden="1"/>
    </xf>
    <xf numFmtId="0" fontId="3" fillId="0" borderId="4" xfId="0" applyFont="1" applyBorder="1" applyAlignment="1" applyProtection="1">
      <alignment horizontal="left"/>
      <protection hidden="1"/>
    </xf>
    <xf numFmtId="0" fontId="3" fillId="0" borderId="2" xfId="0" applyFont="1" applyBorder="1" applyAlignment="1" applyProtection="1">
      <alignment horizontal="left"/>
      <protection hidden="1"/>
    </xf>
    <xf numFmtId="0" fontId="3" fillId="0" borderId="0" xfId="0" applyFont="1" applyBorder="1" applyAlignment="1" applyProtection="1">
      <alignment horizontal="left"/>
      <protection hidden="1"/>
    </xf>
    <xf numFmtId="0" fontId="7" fillId="0" borderId="0" xfId="0" applyFont="1" applyFill="1" applyBorder="1" applyProtection="1">
      <protection hidden="1"/>
    </xf>
    <xf numFmtId="0" fontId="20" fillId="0" borderId="0" xfId="0" applyFont="1" applyAlignment="1" applyProtection="1">
      <alignment horizontal="center"/>
      <protection hidden="1"/>
    </xf>
    <xf numFmtId="0" fontId="16" fillId="0" borderId="0" xfId="0" applyFont="1" applyFill="1" applyBorder="1" applyAlignment="1" applyProtection="1">
      <alignment horizontal="left" vertical="center"/>
      <protection hidden="1"/>
    </xf>
    <xf numFmtId="0" fontId="14" fillId="0" borderId="0" xfId="0" applyFont="1" applyBorder="1" applyAlignment="1" applyProtection="1">
      <alignment horizontal="left" indent="5"/>
      <protection hidden="1"/>
    </xf>
    <xf numFmtId="0" fontId="3" fillId="0" borderId="0" xfId="0" applyFont="1" applyBorder="1" applyProtection="1">
      <protection hidden="1"/>
    </xf>
    <xf numFmtId="0" fontId="9" fillId="0" borderId="0" xfId="0" applyFont="1" applyFill="1" applyBorder="1" applyAlignment="1" applyProtection="1">
      <alignment vertical="center"/>
      <protection hidden="1"/>
    </xf>
    <xf numFmtId="0" fontId="7" fillId="3" borderId="3" xfId="0" applyFont="1" applyFill="1" applyBorder="1" applyAlignment="1" applyProtection="1">
      <alignment horizontal="center"/>
      <protection locked="0"/>
    </xf>
    <xf numFmtId="3" fontId="7" fillId="3" borderId="3" xfId="0" applyNumberFormat="1" applyFont="1" applyFill="1" applyBorder="1" applyAlignment="1" applyProtection="1">
      <alignment horizontal="center"/>
      <protection locked="0"/>
    </xf>
    <xf numFmtId="3" fontId="7" fillId="3" borderId="3" xfId="0" applyNumberFormat="1" applyFont="1" applyFill="1" applyBorder="1" applyProtection="1">
      <protection locked="0"/>
    </xf>
    <xf numFmtId="0" fontId="9" fillId="0" borderId="0" xfId="0" applyFont="1" applyBorder="1" applyAlignment="1" applyProtection="1">
      <alignment vertical="center" wrapText="1"/>
      <protection hidden="1"/>
    </xf>
    <xf numFmtId="0" fontId="9" fillId="0" borderId="2" xfId="0" applyFont="1" applyBorder="1" applyAlignment="1" applyProtection="1">
      <alignment vertical="center"/>
      <protection hidden="1"/>
    </xf>
    <xf numFmtId="0" fontId="7" fillId="0" borderId="0" xfId="0" applyFont="1" applyFill="1" applyBorder="1" applyAlignment="1" applyProtection="1">
      <alignment horizontal="center"/>
      <protection locked="0"/>
    </xf>
    <xf numFmtId="0" fontId="9" fillId="0" borderId="0" xfId="0" applyFont="1" applyBorder="1" applyAlignment="1" applyProtection="1">
      <alignment vertical="center"/>
      <protection hidden="1"/>
    </xf>
    <xf numFmtId="0" fontId="25"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right" vertical="center" wrapText="1"/>
      <protection hidden="1"/>
    </xf>
    <xf numFmtId="0" fontId="27" fillId="0" borderId="0" xfId="0" applyFont="1" applyProtection="1">
      <protection hidden="1"/>
    </xf>
    <xf numFmtId="0" fontId="28" fillId="0" borderId="0" xfId="0" applyFont="1" applyBorder="1" applyAlignment="1" applyProtection="1">
      <alignment horizontal="left"/>
      <protection hidden="1"/>
    </xf>
    <xf numFmtId="0" fontId="26" fillId="0" borderId="2" xfId="0" applyFont="1" applyBorder="1" applyAlignment="1" applyProtection="1">
      <alignment horizontal="left"/>
      <protection hidden="1"/>
    </xf>
    <xf numFmtId="0" fontId="15" fillId="0" borderId="0" xfId="0" quotePrefix="1" applyFont="1" applyProtection="1">
      <protection hidden="1"/>
    </xf>
    <xf numFmtId="0" fontId="30" fillId="0" borderId="0" xfId="0" applyFont="1" applyFill="1" applyProtection="1">
      <protection hidden="1"/>
    </xf>
    <xf numFmtId="3" fontId="26" fillId="0" borderId="0" xfId="0" applyNumberFormat="1" applyFont="1" applyProtection="1">
      <protection hidden="1"/>
    </xf>
    <xf numFmtId="0" fontId="26" fillId="0" borderId="0" xfId="0" applyFont="1" applyProtection="1">
      <protection hidden="1"/>
    </xf>
    <xf numFmtId="0" fontId="8" fillId="9" borderId="0" xfId="0" applyFont="1" applyFill="1" applyAlignment="1" applyProtection="1">
      <alignment horizontal="center" vertical="center"/>
      <protection locked="0"/>
    </xf>
    <xf numFmtId="166" fontId="42" fillId="8" borderId="3" xfId="0" applyNumberFormat="1" applyFont="1" applyFill="1" applyBorder="1" applyAlignment="1" applyProtection="1">
      <alignment horizontal="center" vertical="center"/>
      <protection hidden="1"/>
    </xf>
    <xf numFmtId="0" fontId="43"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0" fillId="0" borderId="0" xfId="0" applyAlignment="1" applyProtection="1">
      <alignment horizontal="left"/>
      <protection hidden="1"/>
    </xf>
    <xf numFmtId="0" fontId="4" fillId="0" borderId="0" xfId="0" applyFont="1" applyAlignment="1" applyProtection="1">
      <alignment horizontal="left"/>
      <protection hidden="1"/>
    </xf>
    <xf numFmtId="0" fontId="11" fillId="13" borderId="0" xfId="0" applyFont="1" applyFill="1" applyAlignment="1" applyProtection="1">
      <alignment horizontal="center"/>
      <protection hidden="1"/>
    </xf>
    <xf numFmtId="0" fontId="11" fillId="13" borderId="0" xfId="0" applyFont="1" applyFill="1" applyProtection="1">
      <protection hidden="1"/>
    </xf>
    <xf numFmtId="0" fontId="0" fillId="0" borderId="3" xfId="0" applyBorder="1" applyAlignment="1" applyProtection="1">
      <alignment horizontal="center"/>
      <protection hidden="1"/>
    </xf>
    <xf numFmtId="3" fontId="0" fillId="0" borderId="3" xfId="0" applyNumberFormat="1" applyBorder="1" applyAlignment="1" applyProtection="1">
      <alignment horizontal="center"/>
      <protection hidden="1"/>
    </xf>
    <xf numFmtId="0" fontId="5" fillId="0" borderId="0" xfId="0" applyFont="1" applyAlignment="1" applyProtection="1">
      <alignment horizontal="center"/>
      <protection hidden="1"/>
    </xf>
    <xf numFmtId="0" fontId="28" fillId="14" borderId="0" xfId="0" applyFont="1" applyFill="1" applyAlignment="1" applyProtection="1">
      <alignment horizontal="center"/>
      <protection hidden="1"/>
    </xf>
    <xf numFmtId="0" fontId="44" fillId="2" borderId="0" xfId="0" applyFont="1" applyFill="1" applyAlignment="1" applyProtection="1">
      <alignment horizontal="center"/>
      <protection hidden="1"/>
    </xf>
    <xf numFmtId="0" fontId="5" fillId="0" borderId="0" xfId="0" applyFont="1" applyFill="1" applyAlignment="1" applyProtection="1">
      <alignment horizontal="center"/>
      <protection hidden="1"/>
    </xf>
    <xf numFmtId="0" fontId="5" fillId="0" borderId="0" xfId="0" applyFont="1" applyAlignment="1" applyProtection="1">
      <alignment horizontal="left"/>
      <protection hidden="1"/>
    </xf>
    <xf numFmtId="3" fontId="5" fillId="0" borderId="0" xfId="0" applyNumberFormat="1" applyFont="1" applyAlignment="1" applyProtection="1">
      <alignment horizontal="center"/>
      <protection hidden="1"/>
    </xf>
    <xf numFmtId="165" fontId="5" fillId="0" borderId="0" xfId="0" applyNumberFormat="1" applyFont="1" applyAlignment="1" applyProtection="1">
      <alignment horizontal="center"/>
      <protection hidden="1"/>
    </xf>
    <xf numFmtId="0" fontId="5" fillId="0" borderId="0" xfId="0" applyFont="1" applyProtection="1">
      <protection hidden="1"/>
    </xf>
    <xf numFmtId="0" fontId="11" fillId="15" borderId="0" xfId="0" applyFont="1" applyFill="1" applyAlignment="1" applyProtection="1">
      <alignment horizontal="center"/>
      <protection hidden="1"/>
    </xf>
    <xf numFmtId="0" fontId="32" fillId="0" borderId="0" xfId="0" applyFont="1" applyAlignment="1" applyProtection="1">
      <alignment vertical="center" wrapText="1"/>
      <protection hidden="1"/>
    </xf>
    <xf numFmtId="0" fontId="0" fillId="0" borderId="0" xfId="0" applyAlignment="1" applyProtection="1">
      <alignment vertical="top" wrapText="1"/>
      <protection hidden="1"/>
    </xf>
    <xf numFmtId="0" fontId="31" fillId="0" borderId="0" xfId="0" applyFont="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8" xfId="0" applyFont="1" applyFill="1" applyBorder="1" applyAlignment="1" applyProtection="1">
      <alignment vertical="center" wrapText="1"/>
      <protection hidden="1"/>
    </xf>
    <xf numFmtId="0" fontId="10" fillId="0" borderId="0" xfId="0" applyFont="1" applyFill="1" applyAlignment="1" applyProtection="1">
      <alignment vertical="center" wrapText="1"/>
      <protection hidden="1"/>
    </xf>
    <xf numFmtId="0" fontId="10" fillId="0" borderId="2"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35" fillId="12" borderId="3" xfId="0" applyFont="1" applyFill="1" applyBorder="1" applyAlignment="1" applyProtection="1">
      <alignment horizontal="center" vertical="center" wrapText="1"/>
      <protection hidden="1"/>
    </xf>
    <xf numFmtId="0" fontId="35" fillId="12" borderId="9" xfId="0" applyFont="1" applyFill="1" applyBorder="1" applyAlignment="1" applyProtection="1">
      <alignment horizontal="center" vertical="center" wrapText="1"/>
      <protection hidden="1"/>
    </xf>
    <xf numFmtId="0" fontId="36" fillId="12" borderId="3" xfId="0" applyFont="1" applyFill="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35" fillId="0" borderId="0" xfId="0" applyFont="1" applyAlignment="1" applyProtection="1">
      <alignment horizontal="center" vertical="center" wrapText="1"/>
      <protection hidden="1"/>
    </xf>
    <xf numFmtId="0" fontId="10" fillId="0" borderId="3" xfId="0" applyFont="1" applyFill="1" applyBorder="1" applyAlignment="1" applyProtection="1">
      <alignment horizontal="left" vertical="center" wrapText="1"/>
      <protection hidden="1"/>
    </xf>
    <xf numFmtId="1" fontId="35" fillId="0" borderId="3" xfId="0" applyNumberFormat="1" applyFont="1" applyFill="1" applyBorder="1" applyAlignment="1" applyProtection="1">
      <alignment horizontal="center" vertical="center" wrapText="1"/>
      <protection hidden="1"/>
    </xf>
    <xf numFmtId="3" fontId="35" fillId="0" borderId="16" xfId="0" applyNumberFormat="1" applyFont="1" applyFill="1" applyBorder="1" applyAlignment="1" applyProtection="1">
      <alignment horizontal="center" vertical="center" wrapText="1"/>
      <protection hidden="1"/>
    </xf>
    <xf numFmtId="165" fontId="35" fillId="0" borderId="3" xfId="0" applyNumberFormat="1" applyFont="1" applyFill="1" applyBorder="1" applyAlignment="1" applyProtection="1">
      <alignment horizontal="center" vertical="center" wrapText="1"/>
      <protection hidden="1"/>
    </xf>
    <xf numFmtId="166" fontId="35" fillId="0" borderId="16" xfId="0" applyNumberFormat="1" applyFont="1" applyFill="1" applyBorder="1" applyAlignment="1" applyProtection="1">
      <alignment horizontal="center" vertical="center" wrapText="1"/>
      <protection hidden="1"/>
    </xf>
    <xf numFmtId="3" fontId="35" fillId="0" borderId="3" xfId="0" applyNumberFormat="1" applyFont="1" applyFill="1" applyBorder="1" applyAlignment="1" applyProtection="1">
      <alignment horizontal="center" vertical="center" wrapText="1"/>
      <protection hidden="1"/>
    </xf>
    <xf numFmtId="166" fontId="35" fillId="0" borderId="3" xfId="0" applyNumberFormat="1" applyFont="1" applyFill="1" applyBorder="1" applyAlignment="1" applyProtection="1">
      <alignment horizontal="center" vertical="center" wrapText="1"/>
      <protection hidden="1"/>
    </xf>
    <xf numFmtId="1" fontId="10" fillId="0" borderId="3" xfId="0" applyNumberFormat="1" applyFont="1" applyFill="1" applyBorder="1" applyAlignment="1" applyProtection="1">
      <alignment horizontal="center" vertical="center" wrapText="1"/>
      <protection hidden="1"/>
    </xf>
    <xf numFmtId="3" fontId="10" fillId="0" borderId="3" xfId="0" applyNumberFormat="1" applyFont="1" applyFill="1" applyBorder="1" applyAlignment="1" applyProtection="1">
      <alignment horizontal="center" vertical="center" wrapText="1"/>
      <protection hidden="1"/>
    </xf>
    <xf numFmtId="165" fontId="10" fillId="0" borderId="3" xfId="0" applyNumberFormat="1" applyFont="1" applyFill="1" applyBorder="1" applyAlignment="1" applyProtection="1">
      <alignment horizontal="center" vertical="center" wrapText="1"/>
      <protection hidden="1"/>
    </xf>
    <xf numFmtId="0" fontId="42" fillId="0" borderId="0" xfId="0" applyFont="1" applyBorder="1" applyAlignment="1" applyProtection="1">
      <alignment horizontal="left" vertical="center"/>
      <protection hidden="1"/>
    </xf>
    <xf numFmtId="0" fontId="42" fillId="0" borderId="0" xfId="0" applyFont="1" applyBorder="1" applyAlignment="1" applyProtection="1">
      <alignment horizontal="center" vertical="center"/>
      <protection hidden="1"/>
    </xf>
    <xf numFmtId="165" fontId="42" fillId="0" borderId="0" xfId="0" applyNumberFormat="1" applyFont="1" applyBorder="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35" fillId="0" borderId="3" xfId="0" applyFont="1" applyBorder="1" applyAlignment="1" applyProtection="1">
      <alignment horizontal="left" vertical="center" wrapText="1"/>
      <protection hidden="1"/>
    </xf>
    <xf numFmtId="0" fontId="39" fillId="0" borderId="3" xfId="0" applyFont="1" applyBorder="1" applyAlignment="1" applyProtection="1">
      <alignment horizontal="center" vertical="center" wrapText="1"/>
      <protection hidden="1"/>
    </xf>
    <xf numFmtId="1" fontId="39" fillId="0" borderId="3" xfId="0" applyNumberFormat="1" applyFont="1" applyBorder="1" applyAlignment="1" applyProtection="1">
      <alignment horizontal="center" vertical="center" wrapText="1"/>
      <protection hidden="1"/>
    </xf>
    <xf numFmtId="165" fontId="39" fillId="0" borderId="3" xfId="0" applyNumberFormat="1" applyFont="1" applyBorder="1" applyAlignment="1" applyProtection="1">
      <alignment horizontal="center" vertical="center" wrapText="1"/>
      <protection hidden="1"/>
    </xf>
    <xf numFmtId="0" fontId="10" fillId="0" borderId="0" xfId="0" applyFont="1" applyBorder="1" applyAlignment="1" applyProtection="1">
      <alignment horizontal="left" vertical="center" wrapText="1"/>
      <protection hidden="1"/>
    </xf>
    <xf numFmtId="0" fontId="38" fillId="0" borderId="0" xfId="0" applyFont="1" applyBorder="1" applyAlignment="1" applyProtection="1">
      <alignment horizontal="center" vertical="center" wrapText="1"/>
      <protection hidden="1"/>
    </xf>
    <xf numFmtId="0" fontId="31" fillId="0" borderId="0" xfId="0" applyFont="1" applyAlignment="1" applyProtection="1">
      <alignment horizontal="left" vertical="top" wrapText="1"/>
      <protection hidden="1"/>
    </xf>
    <xf numFmtId="0" fontId="40" fillId="0" borderId="0" xfId="0" applyFont="1" applyAlignment="1" applyProtection="1">
      <alignment horizontal="center" vertical="center" wrapText="1"/>
      <protection hidden="1"/>
    </xf>
    <xf numFmtId="0" fontId="1" fillId="0" borderId="0" xfId="50" quotePrefix="1" applyProtection="1">
      <protection hidden="1"/>
    </xf>
    <xf numFmtId="0" fontId="31" fillId="14" borderId="0" xfId="0" applyFont="1" applyFill="1" applyAlignment="1" applyProtection="1">
      <protection hidden="1"/>
    </xf>
    <xf numFmtId="0" fontId="31" fillId="6" borderId="0" xfId="0" applyFont="1" applyFill="1" applyAlignment="1" applyProtection="1">
      <alignment horizontal="center"/>
      <protection hidden="1"/>
    </xf>
    <xf numFmtId="0" fontId="28" fillId="6" borderId="0" xfId="0" applyFont="1" applyFill="1" applyAlignment="1" applyProtection="1">
      <alignment horizontal="center"/>
      <protection hidden="1"/>
    </xf>
    <xf numFmtId="0" fontId="1" fillId="0" borderId="0" xfId="50" applyAlignment="1" applyProtection="1">
      <alignment horizontal="center"/>
      <protection hidden="1"/>
    </xf>
    <xf numFmtId="0" fontId="12" fillId="6" borderId="0" xfId="0" applyFont="1" applyFill="1" applyAlignment="1" applyProtection="1">
      <alignment horizontal="center"/>
      <protection hidden="1"/>
    </xf>
    <xf numFmtId="0" fontId="47" fillId="14" borderId="0" xfId="0" applyFont="1" applyFill="1" applyAlignment="1" applyProtection="1">
      <alignment horizontal="center"/>
      <protection hidden="1"/>
    </xf>
    <xf numFmtId="0" fontId="1" fillId="12" borderId="0" xfId="50" applyFill="1" applyAlignment="1" applyProtection="1">
      <alignment horizontal="center"/>
      <protection hidden="1"/>
    </xf>
    <xf numFmtId="0" fontId="5" fillId="12" borderId="0" xfId="0" applyFont="1" applyFill="1" applyAlignment="1" applyProtection="1">
      <alignment horizontal="center"/>
      <protection hidden="1"/>
    </xf>
    <xf numFmtId="0" fontId="5" fillId="12" borderId="0" xfId="0" applyFont="1" applyFill="1" applyProtection="1">
      <protection hidden="1"/>
    </xf>
    <xf numFmtId="0" fontId="5" fillId="12" borderId="0" xfId="0" applyFont="1" applyFill="1" applyAlignment="1" applyProtection="1">
      <alignment horizontal="left"/>
      <protection hidden="1"/>
    </xf>
    <xf numFmtId="3" fontId="5" fillId="12" borderId="0" xfId="0" applyNumberFormat="1" applyFont="1" applyFill="1" applyAlignment="1" applyProtection="1">
      <alignment horizontal="center"/>
      <protection hidden="1"/>
    </xf>
    <xf numFmtId="165" fontId="5" fillId="12" borderId="0" xfId="0" applyNumberFormat="1" applyFont="1" applyFill="1" applyAlignment="1" applyProtection="1">
      <alignment horizontal="center"/>
      <protection hidden="1"/>
    </xf>
    <xf numFmtId="0" fontId="0" fillId="16"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31" fillId="0" borderId="0" xfId="0" applyFont="1"/>
    <xf numFmtId="0" fontId="49" fillId="0" borderId="0" xfId="0" applyFont="1" applyProtection="1">
      <protection hidden="1"/>
    </xf>
    <xf numFmtId="0" fontId="5" fillId="0" borderId="0" xfId="0" applyFont="1"/>
    <xf numFmtId="0" fontId="29" fillId="0" borderId="10" xfId="0" applyFont="1" applyBorder="1" applyAlignment="1" applyProtection="1">
      <alignment horizontal="left" vertical="center" wrapText="1"/>
      <protection hidden="1"/>
    </xf>
    <xf numFmtId="0" fontId="29" fillId="0" borderId="15" xfId="0" applyFont="1" applyBorder="1" applyAlignment="1" applyProtection="1">
      <alignment horizontal="left" vertical="center" wrapText="1"/>
      <protection hidden="1"/>
    </xf>
    <xf numFmtId="0" fontId="29" fillId="0" borderId="16" xfId="0" applyFont="1" applyBorder="1" applyAlignment="1" applyProtection="1">
      <alignment horizontal="left" vertical="center" wrapText="1"/>
      <protection hidden="1"/>
    </xf>
    <xf numFmtId="0" fontId="50" fillId="0" borderId="0" xfId="0" applyFont="1" applyProtection="1">
      <protection hidden="1"/>
    </xf>
    <xf numFmtId="0" fontId="48" fillId="15" borderId="0" xfId="0" applyFont="1" applyFill="1"/>
    <xf numFmtId="0" fontId="48" fillId="15" borderId="20" xfId="0" applyFont="1" applyFill="1" applyBorder="1" applyAlignment="1">
      <alignment horizontal="center"/>
    </xf>
    <xf numFmtId="0" fontId="48" fillId="15" borderId="0" xfId="0" applyFont="1" applyFill="1" applyBorder="1" applyAlignment="1">
      <alignment horizontal="center"/>
    </xf>
    <xf numFmtId="0" fontId="48" fillId="15" borderId="21" xfId="0" applyFont="1" applyFill="1" applyBorder="1"/>
    <xf numFmtId="0" fontId="11" fillId="15" borderId="21" xfId="0" applyFont="1" applyFill="1" applyBorder="1" applyAlignment="1">
      <alignment horizontal="center"/>
    </xf>
    <xf numFmtId="0" fontId="48" fillId="15" borderId="21" xfId="0" applyFont="1" applyFill="1" applyBorder="1" applyAlignment="1">
      <alignment horizontal="center"/>
    </xf>
    <xf numFmtId="0" fontId="48" fillId="17" borderId="0" xfId="0" applyFont="1" applyFill="1" applyAlignment="1">
      <alignment horizontal="center"/>
    </xf>
    <xf numFmtId="0" fontId="11" fillId="15" borderId="0" xfId="0" quotePrefix="1" applyNumberFormat="1" applyFont="1" applyFill="1" applyBorder="1" applyAlignment="1">
      <alignment vertical="center"/>
    </xf>
    <xf numFmtId="0" fontId="48" fillId="15" borderId="22" xfId="0" applyFont="1" applyFill="1" applyBorder="1" applyAlignment="1">
      <alignment horizontal="center"/>
    </xf>
    <xf numFmtId="0" fontId="48" fillId="15" borderId="23" xfId="0" applyFont="1" applyFill="1" applyBorder="1" applyAlignment="1">
      <alignment horizontal="center"/>
    </xf>
    <xf numFmtId="0" fontId="11" fillId="15" borderId="24" xfId="0" applyFont="1" applyFill="1" applyBorder="1" applyAlignment="1">
      <alignment horizontal="center"/>
    </xf>
    <xf numFmtId="9" fontId="48" fillId="15" borderId="22" xfId="0" applyNumberFormat="1" applyFont="1" applyFill="1" applyBorder="1" applyAlignment="1">
      <alignment horizontal="center"/>
    </xf>
    <xf numFmtId="9" fontId="48" fillId="15" borderId="23" xfId="0" applyNumberFormat="1" applyFont="1" applyFill="1" applyBorder="1" applyAlignment="1">
      <alignment horizontal="center"/>
    </xf>
    <xf numFmtId="0" fontId="48" fillId="15" borderId="24" xfId="0" applyFont="1" applyFill="1" applyBorder="1" applyAlignment="1">
      <alignment horizontal="center"/>
    </xf>
    <xf numFmtId="0" fontId="0" fillId="0" borderId="3" xfId="0" applyFill="1" applyBorder="1"/>
    <xf numFmtId="3" fontId="0" fillId="0" borderId="16" xfId="0" applyNumberFormat="1" applyBorder="1" applyAlignment="1">
      <alignment horizontal="center"/>
    </xf>
    <xf numFmtId="3" fontId="31" fillId="0" borderId="16" xfId="0" applyNumberFormat="1" applyFont="1" applyBorder="1" applyAlignment="1">
      <alignment horizontal="center"/>
    </xf>
    <xf numFmtId="2" fontId="0" fillId="0" borderId="16" xfId="0" applyNumberFormat="1" applyBorder="1" applyAlignment="1">
      <alignment horizontal="center"/>
    </xf>
    <xf numFmtId="3" fontId="0" fillId="0" borderId="3" xfId="0" applyNumberFormat="1" applyBorder="1" applyAlignment="1">
      <alignment horizontal="center"/>
    </xf>
    <xf numFmtId="3" fontId="31" fillId="3" borderId="3" xfId="0" applyNumberFormat="1" applyFont="1" applyFill="1" applyBorder="1" applyAlignment="1">
      <alignment horizontal="center"/>
    </xf>
    <xf numFmtId="3" fontId="31" fillId="0" borderId="3" xfId="0" applyNumberFormat="1" applyFont="1" applyBorder="1" applyAlignment="1">
      <alignment horizontal="center"/>
    </xf>
    <xf numFmtId="2" fontId="0" fillId="0" borderId="3" xfId="0" applyNumberFormat="1" applyBorder="1" applyAlignment="1">
      <alignment horizontal="center"/>
    </xf>
    <xf numFmtId="0" fontId="31" fillId="3" borderId="3" xfId="0" applyFont="1" applyFill="1" applyBorder="1"/>
    <xf numFmtId="3" fontId="0" fillId="3" borderId="3" xfId="0" applyNumberFormat="1" applyFill="1" applyBorder="1" applyAlignment="1">
      <alignment horizontal="center"/>
    </xf>
    <xf numFmtId="2" fontId="0" fillId="3" borderId="3" xfId="0" applyNumberFormat="1" applyFill="1" applyBorder="1" applyAlignment="1">
      <alignment horizontal="center"/>
    </xf>
    <xf numFmtId="0" fontId="0" fillId="3" borderId="3" xfId="0" applyFill="1" applyBorder="1"/>
    <xf numFmtId="0" fontId="0" fillId="15" borderId="0" xfId="0" applyFill="1" applyBorder="1"/>
    <xf numFmtId="0" fontId="48" fillId="15" borderId="17" xfId="0" applyFont="1" applyFill="1" applyBorder="1" applyAlignment="1">
      <alignment horizontal="center"/>
    </xf>
    <xf numFmtId="0" fontId="48" fillId="15" borderId="18" xfId="0" applyFont="1" applyFill="1" applyBorder="1" applyAlignment="1">
      <alignment horizontal="center"/>
    </xf>
    <xf numFmtId="0" fontId="48" fillId="15" borderId="19" xfId="0" applyFont="1" applyFill="1" applyBorder="1" applyAlignment="1">
      <alignment horizontal="center"/>
    </xf>
    <xf numFmtId="0" fontId="11" fillId="15" borderId="0" xfId="0" applyFont="1" applyFill="1" applyBorder="1" applyAlignment="1">
      <alignment vertical="center"/>
    </xf>
    <xf numFmtId="0" fontId="0" fillId="0" borderId="16" xfId="0" applyFill="1" applyBorder="1"/>
    <xf numFmtId="4" fontId="0" fillId="0" borderId="16" xfId="0" applyNumberFormat="1" applyBorder="1" applyAlignment="1">
      <alignment horizontal="center"/>
    </xf>
    <xf numFmtId="1" fontId="0" fillId="0" borderId="16" xfId="0" applyNumberFormat="1" applyBorder="1" applyAlignment="1">
      <alignment horizontal="center"/>
    </xf>
    <xf numFmtId="0" fontId="0" fillId="3" borderId="3" xfId="0" applyFill="1" applyBorder="1" applyAlignment="1">
      <alignment horizontal="center"/>
    </xf>
    <xf numFmtId="3" fontId="31" fillId="3" borderId="15" xfId="0" applyNumberFormat="1" applyFont="1" applyFill="1" applyBorder="1" applyAlignment="1">
      <alignment horizontal="center"/>
    </xf>
    <xf numFmtId="3" fontId="0" fillId="0" borderId="0" xfId="0" applyNumberFormat="1"/>
    <xf numFmtId="0" fontId="48" fillId="15" borderId="19" xfId="0" applyFont="1" applyFill="1" applyBorder="1"/>
    <xf numFmtId="0" fontId="0" fillId="0" borderId="3" xfId="0" quotePrefix="1" applyFill="1" applyBorder="1"/>
    <xf numFmtId="4" fontId="0" fillId="3" borderId="16" xfId="0" applyNumberFormat="1" applyFill="1" applyBorder="1" applyAlignment="1">
      <alignment horizontal="center"/>
    </xf>
    <xf numFmtId="1" fontId="0" fillId="3" borderId="16" xfId="0" applyNumberFormat="1" applyFill="1" applyBorder="1" applyAlignment="1">
      <alignment horizontal="center"/>
    </xf>
    <xf numFmtId="3" fontId="0" fillId="3" borderId="16" xfId="0" applyNumberFormat="1" applyFill="1" applyBorder="1" applyAlignment="1">
      <alignment horizontal="center"/>
    </xf>
    <xf numFmtId="3" fontId="51" fillId="0" borderId="3" xfId="0" applyNumberFormat="1" applyFont="1" applyBorder="1" applyAlignment="1" applyProtection="1">
      <alignment horizontal="center" vertical="center" wrapText="1"/>
      <protection hidden="1"/>
    </xf>
    <xf numFmtId="0" fontId="42" fillId="0" borderId="4" xfId="0" quotePrefix="1" applyFont="1" applyBorder="1" applyAlignment="1" applyProtection="1">
      <alignment horizontal="center" vertical="center" wrapText="1"/>
      <protection hidden="1"/>
    </xf>
    <xf numFmtId="0" fontId="35" fillId="12" borderId="1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right" vertical="center"/>
      <protection hidden="1"/>
    </xf>
    <xf numFmtId="0" fontId="9" fillId="0" borderId="0" xfId="0" applyFont="1" applyBorder="1" applyAlignment="1" applyProtection="1">
      <alignment horizontal="right"/>
      <protection hidden="1"/>
    </xf>
    <xf numFmtId="0" fontId="7" fillId="7" borderId="0" xfId="0" applyFont="1" applyFill="1" applyBorder="1" applyAlignment="1" applyProtection="1">
      <alignment horizontal="left" vertical="center"/>
      <protection hidden="1"/>
    </xf>
    <xf numFmtId="0" fontId="7" fillId="3" borderId="3" xfId="0" applyFont="1" applyFill="1" applyBorder="1" applyAlignment="1" applyProtection="1">
      <protection locked="0"/>
    </xf>
    <xf numFmtId="0" fontId="9" fillId="0" borderId="0" xfId="0" applyFont="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54" fillId="0" borderId="0" xfId="0" applyFont="1" applyAlignment="1" applyProtection="1">
      <alignment horizontal="right"/>
      <protection hidden="1"/>
    </xf>
    <xf numFmtId="1" fontId="5" fillId="0" borderId="0" xfId="0" applyNumberFormat="1" applyFont="1" applyAlignment="1" applyProtection="1">
      <alignment horizontal="center"/>
      <protection hidden="1"/>
    </xf>
    <xf numFmtId="1" fontId="5" fillId="12" borderId="0" xfId="0" applyNumberFormat="1" applyFont="1" applyFill="1" applyAlignment="1" applyProtection="1">
      <alignment horizontal="center"/>
      <protection hidden="1"/>
    </xf>
    <xf numFmtId="0" fontId="56" fillId="3" borderId="0" xfId="0" applyFont="1" applyFill="1" applyAlignment="1" applyProtection="1">
      <alignment horizontal="center" vertical="center"/>
      <protection locked="0"/>
    </xf>
    <xf numFmtId="0" fontId="3" fillId="0" borderId="0" xfId="0" applyFont="1" applyAlignment="1" applyProtection="1">
      <alignment horizontal="center"/>
      <protection hidden="1"/>
    </xf>
    <xf numFmtId="0" fontId="3" fillId="0" borderId="0" xfId="0" quotePrefix="1" applyFont="1" applyProtection="1">
      <protection hidden="1"/>
    </xf>
    <xf numFmtId="0" fontId="15" fillId="0" borderId="0" xfId="0" applyFont="1" applyAlignment="1" applyProtection="1">
      <alignment horizontal="center"/>
      <protection hidden="1"/>
    </xf>
    <xf numFmtId="0" fontId="9" fillId="9" borderId="3" xfId="0" applyFont="1" applyFill="1" applyBorder="1" applyAlignment="1" applyProtection="1">
      <alignment vertical="center"/>
      <protection hidden="1"/>
    </xf>
    <xf numFmtId="0" fontId="7" fillId="3" borderId="10" xfId="0" applyFont="1" applyFill="1" applyBorder="1" applyAlignment="1" applyProtection="1">
      <alignment horizontal="center"/>
      <protection locked="0"/>
    </xf>
    <xf numFmtId="0" fontId="57" fillId="0" borderId="0" xfId="0" applyFont="1" applyFill="1" applyAlignment="1" applyProtection="1">
      <protection hidden="1"/>
    </xf>
    <xf numFmtId="0" fontId="7" fillId="3" borderId="16" xfId="0" applyFont="1" applyFill="1" applyBorder="1" applyAlignment="1" applyProtection="1">
      <alignment horizontal="center"/>
      <protection locked="0"/>
    </xf>
    <xf numFmtId="0" fontId="26" fillId="0" borderId="0" xfId="0" applyFont="1" applyAlignment="1" applyProtection="1">
      <alignment vertical="center"/>
      <protection hidden="1"/>
    </xf>
    <xf numFmtId="0" fontId="58" fillId="0" borderId="0" xfId="0" applyFont="1"/>
    <xf numFmtId="0" fontId="59" fillId="11" borderId="9" xfId="0" applyFont="1" applyFill="1" applyBorder="1" applyAlignment="1" applyProtection="1">
      <alignment horizontal="center" vertical="center" wrapText="1"/>
      <protection hidden="1"/>
    </xf>
    <xf numFmtId="167" fontId="39" fillId="0" borderId="3" xfId="52" applyNumberFormat="1" applyFont="1" applyBorder="1" applyAlignment="1" applyProtection="1">
      <alignment horizontal="center" vertical="center" wrapText="1"/>
      <protection hidden="1"/>
    </xf>
    <xf numFmtId="0" fontId="60" fillId="12" borderId="15" xfId="0" applyFont="1" applyFill="1" applyBorder="1" applyAlignment="1" applyProtection="1">
      <alignment horizontal="center" vertical="center" wrapText="1"/>
      <protection hidden="1"/>
    </xf>
    <xf numFmtId="0" fontId="59" fillId="0" borderId="9" xfId="0" applyFont="1" applyFill="1" applyBorder="1" applyAlignment="1" applyProtection="1">
      <alignment horizontal="center" vertical="center" wrapText="1"/>
      <protection hidden="1"/>
    </xf>
    <xf numFmtId="0" fontId="61" fillId="11" borderId="3" xfId="0" applyFont="1" applyFill="1" applyBorder="1" applyAlignment="1" applyProtection="1">
      <alignment horizontal="center" vertical="center" wrapText="1"/>
      <protection hidden="1"/>
    </xf>
    <xf numFmtId="0" fontId="44" fillId="6" borderId="0" xfId="0" applyFont="1" applyFill="1" applyAlignment="1" applyProtection="1">
      <alignment horizontal="center"/>
      <protection hidden="1"/>
    </xf>
    <xf numFmtId="0" fontId="44" fillId="19" borderId="0" xfId="0" applyFont="1" applyFill="1" applyAlignment="1" applyProtection="1">
      <alignment horizontal="center"/>
      <protection hidden="1"/>
    </xf>
    <xf numFmtId="0" fontId="45" fillId="0" borderId="0" xfId="49" applyFont="1"/>
    <xf numFmtId="0" fontId="45" fillId="0" borderId="0" xfId="49" applyNumberFormat="1" applyFont="1"/>
    <xf numFmtId="0" fontId="62" fillId="0" borderId="3" xfId="49" applyFont="1" applyBorder="1" applyAlignment="1">
      <alignment horizontal="center" vertical="center" wrapText="1"/>
    </xf>
    <xf numFmtId="0" fontId="45" fillId="0" borderId="3" xfId="49" applyFont="1" applyBorder="1" applyAlignment="1">
      <alignment horizontal="center"/>
    </xf>
    <xf numFmtId="0" fontId="45" fillId="0" borderId="3" xfId="49" applyNumberFormat="1" applyFont="1" applyBorder="1" applyAlignment="1">
      <alignment horizontal="center"/>
    </xf>
    <xf numFmtId="0" fontId="45" fillId="11" borderId="3" xfId="49" applyFont="1" applyFill="1" applyBorder="1" applyAlignment="1">
      <alignment horizontal="center"/>
    </xf>
    <xf numFmtId="0" fontId="45" fillId="20" borderId="0" xfId="49" applyFont="1" applyFill="1" applyBorder="1" applyAlignment="1">
      <alignment horizontal="center"/>
    </xf>
    <xf numFmtId="0" fontId="45" fillId="20" borderId="0" xfId="49" applyNumberFormat="1" applyFont="1" applyFill="1" applyBorder="1" applyAlignment="1">
      <alignment horizontal="center"/>
    </xf>
    <xf numFmtId="0" fontId="45" fillId="20" borderId="0" xfId="49" applyFont="1" applyFill="1" applyBorder="1" applyAlignment="1">
      <alignment horizontal="left"/>
    </xf>
    <xf numFmtId="49" fontId="45" fillId="0" borderId="0" xfId="49" applyNumberFormat="1" applyFont="1"/>
    <xf numFmtId="168" fontId="45" fillId="0" borderId="0" xfId="49" applyNumberFormat="1" applyFont="1"/>
    <xf numFmtId="0" fontId="45" fillId="0" borderId="0" xfId="49" applyFont="1" applyFill="1" applyBorder="1" applyAlignment="1">
      <alignment horizontal="center"/>
    </xf>
    <xf numFmtId="0" fontId="45" fillId="0" borderId="0" xfId="49" applyFont="1" applyAlignment="1">
      <alignment horizontal="center"/>
    </xf>
    <xf numFmtId="167" fontId="42" fillId="0" borderId="0" xfId="52" applyNumberFormat="1" applyFont="1" applyBorder="1" applyAlignment="1" applyProtection="1">
      <alignment horizontal="center" vertical="center"/>
      <protection hidden="1"/>
    </xf>
    <xf numFmtId="1" fontId="42" fillId="0" borderId="0" xfId="0" applyNumberFormat="1" applyFont="1" applyBorder="1" applyAlignment="1" applyProtection="1">
      <alignment horizontal="center" vertical="center"/>
      <protection hidden="1"/>
    </xf>
    <xf numFmtId="0" fontId="0" fillId="0" borderId="0" xfId="0" applyAlignment="1">
      <alignment horizontal="right"/>
    </xf>
    <xf numFmtId="167" fontId="64" fillId="0" borderId="3" xfId="52" applyNumberFormat="1" applyFont="1" applyFill="1" applyBorder="1" applyAlignment="1" applyProtection="1">
      <alignment horizontal="center" vertical="center" wrapText="1"/>
      <protection hidden="1"/>
    </xf>
    <xf numFmtId="167" fontId="65" fillId="0" borderId="3" xfId="52" applyNumberFormat="1" applyFont="1" applyFill="1" applyBorder="1" applyAlignment="1" applyProtection="1">
      <alignment horizontal="center" vertical="center" wrapText="1"/>
      <protection hidden="1"/>
    </xf>
    <xf numFmtId="0" fontId="44" fillId="21" borderId="0" xfId="0" applyFont="1" applyFill="1" applyAlignment="1" applyProtection="1">
      <alignment horizontal="center"/>
      <protection hidden="1"/>
    </xf>
    <xf numFmtId="0" fontId="57" fillId="21" borderId="3" xfId="49" applyFont="1" applyFill="1" applyBorder="1" applyAlignment="1">
      <alignment horizontal="center" vertical="center" wrapText="1"/>
    </xf>
    <xf numFmtId="0" fontId="54" fillId="5" borderId="0" xfId="0" applyFont="1" applyFill="1" applyAlignment="1" applyProtection="1">
      <alignment horizontal="center"/>
      <protection locked="0"/>
    </xf>
    <xf numFmtId="0" fontId="48" fillId="15" borderId="0" xfId="0" applyFont="1" applyFill="1" applyAlignment="1" applyProtection="1">
      <alignment horizontal="center"/>
      <protection hidden="1"/>
    </xf>
    <xf numFmtId="0" fontId="0" fillId="0" borderId="3" xfId="0" applyBorder="1" applyAlignment="1" applyProtection="1">
      <alignment horizontal="left"/>
      <protection hidden="1"/>
    </xf>
    <xf numFmtId="0" fontId="0" fillId="0" borderId="3" xfId="0" applyBorder="1" applyAlignment="1" applyProtection="1">
      <alignment horizontal="right"/>
      <protection hidden="1"/>
    </xf>
    <xf numFmtId="0" fontId="48" fillId="19" borderId="0" xfId="0" applyFont="1" applyFill="1" applyAlignment="1" applyProtection="1">
      <alignment horizontal="center"/>
      <protection hidden="1"/>
    </xf>
    <xf numFmtId="0" fontId="48" fillId="6" borderId="0" xfId="0" applyFont="1" applyFill="1" applyAlignment="1" applyProtection="1">
      <alignment horizontal="center"/>
      <protection hidden="1"/>
    </xf>
    <xf numFmtId="0" fontId="11" fillId="2" borderId="0" xfId="0" applyFont="1" applyFill="1" applyAlignment="1" applyProtection="1">
      <alignment horizontal="center"/>
      <protection hidden="1"/>
    </xf>
    <xf numFmtId="0" fontId="31" fillId="14" borderId="0" xfId="0" applyFont="1" applyFill="1" applyAlignment="1" applyProtection="1">
      <alignment horizontal="center"/>
      <protection hidden="1"/>
    </xf>
    <xf numFmtId="0" fontId="46" fillId="14" borderId="0" xfId="0" applyFont="1" applyFill="1" applyAlignment="1" applyProtection="1">
      <alignment horizontal="center"/>
      <protection hidden="1"/>
    </xf>
    <xf numFmtId="0" fontId="57" fillId="21" borderId="13" xfId="49" applyFont="1" applyFill="1" applyBorder="1" applyAlignment="1">
      <alignment horizontal="center" vertical="center" wrapText="1"/>
    </xf>
    <xf numFmtId="0" fontId="57" fillId="21" borderId="6" xfId="49" applyFont="1" applyFill="1" applyBorder="1" applyAlignment="1">
      <alignment horizontal="center" vertical="center" wrapText="1"/>
    </xf>
    <xf numFmtId="0" fontId="66" fillId="21" borderId="7" xfId="49" applyFont="1" applyFill="1" applyBorder="1" applyAlignment="1">
      <alignment horizontal="center"/>
    </xf>
    <xf numFmtId="0" fontId="66" fillId="21" borderId="8" xfId="49" applyFont="1" applyFill="1" applyBorder="1" applyAlignment="1">
      <alignment horizontal="center"/>
    </xf>
    <xf numFmtId="0" fontId="66" fillId="21" borderId="9" xfId="49" applyFont="1" applyFill="1" applyBorder="1" applyAlignment="1">
      <alignment horizontal="center"/>
    </xf>
    <xf numFmtId="0" fontId="57" fillId="21" borderId="10" xfId="49" applyFont="1" applyFill="1" applyBorder="1" applyAlignment="1">
      <alignment horizontal="center" vertical="center" wrapText="1"/>
    </xf>
    <xf numFmtId="0" fontId="57" fillId="21" borderId="15" xfId="49" applyFont="1" applyFill="1" applyBorder="1" applyAlignment="1">
      <alignment horizontal="center" vertical="center"/>
    </xf>
    <xf numFmtId="0" fontId="57" fillId="21" borderId="16" xfId="49" applyFont="1" applyFill="1" applyBorder="1" applyAlignment="1">
      <alignment horizontal="center" vertical="center"/>
    </xf>
    <xf numFmtId="0" fontId="57" fillId="21" borderId="10" xfId="49" applyNumberFormat="1" applyFont="1" applyFill="1" applyBorder="1" applyAlignment="1">
      <alignment horizontal="center" vertical="center" wrapText="1"/>
    </xf>
    <xf numFmtId="0" fontId="57" fillId="21" borderId="15" xfId="49" applyNumberFormat="1" applyFont="1" applyFill="1" applyBorder="1" applyAlignment="1">
      <alignment horizontal="center" vertical="center"/>
    </xf>
    <xf numFmtId="0" fontId="57" fillId="21" borderId="16" xfId="49" applyNumberFormat="1" applyFont="1" applyFill="1" applyBorder="1" applyAlignment="1">
      <alignment horizontal="center" vertical="center"/>
    </xf>
    <xf numFmtId="0" fontId="57" fillId="21" borderId="7" xfId="49" applyFont="1" applyFill="1" applyBorder="1" applyAlignment="1">
      <alignment horizontal="center" wrapText="1"/>
    </xf>
    <xf numFmtId="0" fontId="57" fillId="21" borderId="8" xfId="49" applyFont="1" applyFill="1" applyBorder="1" applyAlignment="1">
      <alignment horizontal="center"/>
    </xf>
    <xf numFmtId="0" fontId="57" fillId="21" borderId="9" xfId="49" applyFont="1" applyFill="1" applyBorder="1" applyAlignment="1">
      <alignment horizontal="center"/>
    </xf>
    <xf numFmtId="0" fontId="57" fillId="21" borderId="8" xfId="49" applyFont="1" applyFill="1" applyBorder="1" applyAlignment="1">
      <alignment horizontal="center" wrapText="1"/>
    </xf>
    <xf numFmtId="0" fontId="57" fillId="21" borderId="16" xfId="49" applyFont="1" applyFill="1" applyBorder="1" applyAlignment="1">
      <alignment horizontal="center" vertical="center" wrapText="1"/>
    </xf>
    <xf numFmtId="0" fontId="57" fillId="21" borderId="7" xfId="49" applyFont="1" applyFill="1" applyBorder="1" applyAlignment="1">
      <alignment horizontal="center" vertical="center" wrapText="1"/>
    </xf>
    <xf numFmtId="0" fontId="57" fillId="21" borderId="8" xfId="49" applyFont="1" applyFill="1" applyBorder="1" applyAlignment="1">
      <alignment horizontal="center" vertical="center" wrapText="1"/>
    </xf>
    <xf numFmtId="0" fontId="57" fillId="21" borderId="9" xfId="49" applyFont="1" applyFill="1" applyBorder="1" applyAlignment="1">
      <alignment horizontal="center" vertical="center" wrapText="1"/>
    </xf>
    <xf numFmtId="0" fontId="57" fillId="21" borderId="7" xfId="49" applyFont="1" applyFill="1" applyBorder="1" applyAlignment="1">
      <alignment horizontal="center"/>
    </xf>
    <xf numFmtId="0" fontId="57" fillId="21" borderId="8" xfId="49" applyFont="1" applyFill="1" applyBorder="1" applyAlignment="1">
      <alignment horizontal="center" vertical="center"/>
    </xf>
    <xf numFmtId="0" fontId="57" fillId="21" borderId="9" xfId="49" applyFont="1" applyFill="1" applyBorder="1" applyAlignment="1">
      <alignment horizontal="center" vertical="center"/>
    </xf>
    <xf numFmtId="0" fontId="62" fillId="0" borderId="10" xfId="49" applyFont="1" applyBorder="1" applyAlignment="1">
      <alignment horizontal="center" vertical="center" wrapText="1"/>
    </xf>
    <xf numFmtId="0" fontId="62" fillId="0" borderId="15" xfId="49" applyFont="1" applyBorder="1" applyAlignment="1">
      <alignment horizontal="center" vertical="center" wrapText="1"/>
    </xf>
    <xf numFmtId="0" fontId="62" fillId="0" borderId="16" xfId="49" applyFont="1" applyBorder="1" applyAlignment="1">
      <alignment horizontal="center" vertical="center" wrapText="1"/>
    </xf>
    <xf numFmtId="0" fontId="62" fillId="0" borderId="13" xfId="49" applyFont="1" applyBorder="1" applyAlignment="1">
      <alignment horizontal="center" vertical="center" wrapText="1"/>
    </xf>
    <xf numFmtId="0" fontId="62" fillId="0" borderId="12" xfId="49" applyFont="1" applyBorder="1" applyAlignment="1">
      <alignment horizontal="center" vertical="center"/>
    </xf>
    <xf numFmtId="0" fontId="62" fillId="0" borderId="6" xfId="49" applyFont="1" applyBorder="1" applyAlignment="1">
      <alignment horizontal="center" vertical="center"/>
    </xf>
    <xf numFmtId="0" fontId="62" fillId="0" borderId="15" xfId="49" applyFont="1" applyBorder="1" applyAlignment="1">
      <alignment horizontal="center" vertical="center"/>
    </xf>
    <xf numFmtId="0" fontId="62" fillId="0" borderId="16" xfId="49" applyFont="1" applyBorder="1" applyAlignment="1">
      <alignment horizontal="center" vertical="center"/>
    </xf>
    <xf numFmtId="0" fontId="58" fillId="0" borderId="7" xfId="49" applyFont="1" applyBorder="1" applyAlignment="1">
      <alignment horizontal="center" wrapText="1"/>
    </xf>
    <xf numFmtId="0" fontId="58" fillId="0" borderId="9" xfId="49" applyFont="1" applyBorder="1" applyAlignment="1">
      <alignment horizontal="center"/>
    </xf>
    <xf numFmtId="0" fontId="62" fillId="0" borderId="7" xfId="49" applyFont="1" applyBorder="1" applyAlignment="1">
      <alignment horizontal="center" vertical="center" wrapText="1"/>
    </xf>
    <xf numFmtId="0" fontId="62" fillId="0" borderId="8" xfId="49" applyFont="1" applyBorder="1" applyAlignment="1">
      <alignment horizontal="center" vertical="center" wrapText="1"/>
    </xf>
    <xf numFmtId="0" fontId="62" fillId="0" borderId="10" xfId="49" applyNumberFormat="1" applyFont="1" applyBorder="1" applyAlignment="1">
      <alignment horizontal="center" vertical="center" wrapText="1"/>
    </xf>
    <xf numFmtId="0" fontId="62" fillId="0" borderId="15" xfId="49" applyNumberFormat="1" applyFont="1" applyBorder="1" applyAlignment="1">
      <alignment horizontal="center" vertical="center"/>
    </xf>
    <xf numFmtId="0" fontId="62" fillId="0" borderId="16" xfId="49" applyNumberFormat="1" applyFont="1" applyBorder="1" applyAlignment="1">
      <alignment horizontal="center" vertical="center"/>
    </xf>
    <xf numFmtId="0" fontId="62" fillId="0" borderId="7" xfId="49" applyFont="1" applyBorder="1" applyAlignment="1">
      <alignment horizontal="center" wrapText="1"/>
    </xf>
    <xf numFmtId="0" fontId="62" fillId="0" borderId="8" xfId="49" applyFont="1" applyBorder="1" applyAlignment="1">
      <alignment horizontal="center"/>
    </xf>
    <xf numFmtId="0" fontId="62" fillId="0" borderId="9" xfId="49" applyFont="1" applyBorder="1" applyAlignment="1">
      <alignment horizontal="center"/>
    </xf>
    <xf numFmtId="0" fontId="62" fillId="0" borderId="8" xfId="49" applyFont="1" applyBorder="1" applyAlignment="1">
      <alignment horizontal="center" wrapText="1"/>
    </xf>
    <xf numFmtId="0" fontId="62" fillId="0" borderId="8" xfId="49" applyFont="1" applyBorder="1" applyAlignment="1">
      <alignment horizontal="center" vertical="center"/>
    </xf>
    <xf numFmtId="0" fontId="62" fillId="0" borderId="9" xfId="49" applyFont="1" applyBorder="1" applyAlignment="1">
      <alignment horizontal="center" vertical="center"/>
    </xf>
    <xf numFmtId="0" fontId="62" fillId="0" borderId="9" xfId="49" applyFont="1" applyBorder="1" applyAlignment="1">
      <alignment horizontal="center" vertical="center" wrapText="1"/>
    </xf>
    <xf numFmtId="0" fontId="62" fillId="0" borderId="7" xfId="49" applyFont="1" applyBorder="1" applyAlignment="1">
      <alignment horizontal="center"/>
    </xf>
    <xf numFmtId="0" fontId="63" fillId="18" borderId="11" xfId="49" applyFont="1" applyFill="1" applyBorder="1" applyAlignment="1">
      <alignment horizontal="left" vertical="center"/>
    </xf>
    <xf numFmtId="0" fontId="62" fillId="11" borderId="13" xfId="49" applyFont="1" applyFill="1" applyBorder="1" applyAlignment="1">
      <alignment horizontal="center" vertical="center" wrapText="1"/>
    </xf>
    <xf numFmtId="0" fontId="62" fillId="11" borderId="6" xfId="49" applyFont="1" applyFill="1" applyBorder="1" applyAlignment="1">
      <alignment horizontal="center" vertical="center" wrapText="1"/>
    </xf>
    <xf numFmtId="0" fontId="45" fillId="0" borderId="7" xfId="49" applyFont="1" applyBorder="1" applyAlignment="1">
      <alignment horizontal="center"/>
    </xf>
    <xf numFmtId="0" fontId="45" fillId="0" borderId="8" xfId="49" applyFont="1" applyBorder="1" applyAlignment="1">
      <alignment horizontal="center"/>
    </xf>
    <xf numFmtId="0" fontId="45" fillId="0" borderId="9" xfId="49" applyFont="1" applyBorder="1" applyAlignment="1">
      <alignment horizontal="center"/>
    </xf>
    <xf numFmtId="0" fontId="62" fillId="11" borderId="10" xfId="49" applyFont="1" applyFill="1" applyBorder="1" applyAlignment="1">
      <alignment horizontal="center" vertical="center" wrapText="1"/>
    </xf>
    <xf numFmtId="0" fontId="62" fillId="11" borderId="16" xfId="49" applyFont="1" applyFill="1" applyBorder="1" applyAlignment="1">
      <alignment horizontal="center" vertical="center" wrapText="1"/>
    </xf>
    <xf numFmtId="0" fontId="35" fillId="12" borderId="7" xfId="0" applyFont="1" applyFill="1" applyBorder="1" applyAlignment="1" applyProtection="1">
      <alignment horizontal="center" vertical="center" wrapText="1"/>
      <protection hidden="1"/>
    </xf>
    <xf numFmtId="0" fontId="35" fillId="12" borderId="9" xfId="0" applyFont="1" applyFill="1" applyBorder="1" applyAlignment="1" applyProtection="1">
      <alignment horizontal="center" vertical="center" wrapText="1"/>
      <protection hidden="1"/>
    </xf>
    <xf numFmtId="0" fontId="35" fillId="12" borderId="8" xfId="0" applyFont="1" applyFill="1" applyBorder="1" applyAlignment="1" applyProtection="1">
      <alignment horizontal="center" vertical="center" wrapText="1"/>
      <protection hidden="1"/>
    </xf>
    <xf numFmtId="0" fontId="10" fillId="12" borderId="9" xfId="0" applyFont="1" applyFill="1" applyBorder="1" applyAlignment="1" applyProtection="1">
      <alignment horizontal="center" vertical="center" wrapText="1"/>
      <protection hidden="1"/>
    </xf>
    <xf numFmtId="3" fontId="35" fillId="11" borderId="10" xfId="0" applyNumberFormat="1" applyFont="1" applyFill="1" applyBorder="1" applyAlignment="1" applyProtection="1">
      <alignment horizontal="center" vertical="center" wrapText="1"/>
      <protection hidden="1"/>
    </xf>
    <xf numFmtId="3" fontId="35" fillId="11" borderId="16" xfId="0" applyNumberFormat="1" applyFont="1" applyFill="1" applyBorder="1" applyAlignment="1" applyProtection="1">
      <alignment horizontal="center" vertical="center" wrapText="1"/>
      <protection hidden="1"/>
    </xf>
    <xf numFmtId="0" fontId="35" fillId="12" borderId="10" xfId="0" applyFont="1" applyFill="1" applyBorder="1" applyAlignment="1" applyProtection="1">
      <alignment horizontal="center" vertical="center" wrapText="1"/>
      <protection hidden="1"/>
    </xf>
    <xf numFmtId="0" fontId="35" fillId="12" borderId="16" xfId="0" applyFont="1" applyFill="1" applyBorder="1" applyAlignment="1" applyProtection="1">
      <alignment horizontal="center" vertical="center" wrapText="1"/>
      <protection hidden="1"/>
    </xf>
    <xf numFmtId="0" fontId="53" fillId="2" borderId="0" xfId="0" applyFont="1" applyFill="1" applyAlignment="1" applyProtection="1">
      <alignment vertical="center" wrapText="1"/>
      <protection hidden="1"/>
    </xf>
    <xf numFmtId="0" fontId="33" fillId="0" borderId="0" xfId="0" applyFont="1" applyAlignment="1" applyProtection="1">
      <alignment horizontal="left" vertical="top" wrapText="1"/>
      <protection hidden="1"/>
    </xf>
    <xf numFmtId="0" fontId="10" fillId="10" borderId="7" xfId="0" applyFont="1" applyFill="1" applyBorder="1" applyAlignment="1" applyProtection="1">
      <alignment vertical="center" wrapText="1"/>
      <protection hidden="1"/>
    </xf>
    <xf numFmtId="0" fontId="10" fillId="10" borderId="8" xfId="0" applyFont="1" applyFill="1" applyBorder="1" applyAlignment="1" applyProtection="1">
      <alignment vertical="center" wrapText="1"/>
      <protection hidden="1"/>
    </xf>
    <xf numFmtId="0" fontId="10" fillId="10" borderId="9" xfId="0" applyFont="1" applyFill="1" applyBorder="1" applyAlignment="1" applyProtection="1">
      <alignment vertical="center" wrapText="1"/>
      <protection hidden="1"/>
    </xf>
    <xf numFmtId="0" fontId="10" fillId="0" borderId="0" xfId="0" applyFont="1" applyAlignment="1" applyProtection="1">
      <alignment horizontal="center" vertical="top" wrapText="1"/>
      <protection hidden="1"/>
    </xf>
    <xf numFmtId="0" fontId="10" fillId="11" borderId="10" xfId="0" applyFont="1" applyFill="1" applyBorder="1" applyAlignment="1" applyProtection="1">
      <alignment horizontal="center" vertical="top" wrapText="1"/>
      <protection hidden="1"/>
    </xf>
    <xf numFmtId="0" fontId="10" fillId="11" borderId="15" xfId="0" applyFont="1" applyFill="1" applyBorder="1" applyAlignment="1" applyProtection="1">
      <alignment horizontal="center" vertical="top" wrapText="1"/>
      <protection hidden="1"/>
    </xf>
    <xf numFmtId="0" fontId="10" fillId="11" borderId="16" xfId="0" applyFont="1" applyFill="1" applyBorder="1" applyAlignment="1" applyProtection="1">
      <alignment horizontal="center" vertical="top" wrapText="1"/>
      <protection hidden="1"/>
    </xf>
    <xf numFmtId="0" fontId="10" fillId="11" borderId="7" xfId="0" applyFont="1" applyFill="1" applyBorder="1" applyAlignment="1" applyProtection="1">
      <alignment horizontal="center" vertical="center" wrapText="1"/>
      <protection hidden="1"/>
    </xf>
    <xf numFmtId="0" fontId="10" fillId="11" borderId="8" xfId="0" applyFont="1" applyFill="1" applyBorder="1" applyAlignment="1" applyProtection="1">
      <alignment horizontal="center" vertical="center" wrapText="1"/>
      <protection hidden="1"/>
    </xf>
    <xf numFmtId="0" fontId="10" fillId="11" borderId="9" xfId="0" applyFont="1" applyFill="1" applyBorder="1" applyAlignment="1" applyProtection="1">
      <alignment horizontal="center" vertical="center" wrapText="1"/>
      <protection hidden="1"/>
    </xf>
    <xf numFmtId="0" fontId="35" fillId="12" borderId="14" xfId="0" applyFont="1" applyFill="1" applyBorder="1" applyAlignment="1" applyProtection="1">
      <alignment horizontal="center" vertical="center" wrapText="1"/>
      <protection hidden="1"/>
    </xf>
    <xf numFmtId="0" fontId="52" fillId="0" borderId="10" xfId="0" applyFont="1" applyFill="1" applyBorder="1" applyAlignment="1" applyProtection="1">
      <alignment horizontal="center" vertical="center" wrapText="1"/>
      <protection hidden="1"/>
    </xf>
    <xf numFmtId="0" fontId="52" fillId="0" borderId="15" xfId="0" applyFont="1" applyFill="1" applyBorder="1" applyAlignment="1" applyProtection="1">
      <alignment horizontal="center" vertical="center" wrapText="1"/>
      <protection hidden="1"/>
    </xf>
    <xf numFmtId="0" fontId="52" fillId="0" borderId="16" xfId="0" applyFont="1" applyFill="1" applyBorder="1" applyAlignment="1" applyProtection="1">
      <alignment horizontal="center" vertical="center" wrapText="1"/>
      <protection hidden="1"/>
    </xf>
    <xf numFmtId="165" fontId="10" fillId="3" borderId="7" xfId="0" applyNumberFormat="1" applyFont="1" applyFill="1" applyBorder="1" applyAlignment="1" applyProtection="1">
      <alignment horizontal="center" vertical="center" wrapText="1"/>
      <protection hidden="1"/>
    </xf>
    <xf numFmtId="165" fontId="10" fillId="3" borderId="9" xfId="0" applyNumberFormat="1" applyFont="1" applyFill="1" applyBorder="1" applyAlignment="1" applyProtection="1">
      <alignment horizontal="center" vertical="center" wrapText="1"/>
      <protection hidden="1"/>
    </xf>
    <xf numFmtId="3" fontId="35" fillId="11" borderId="3" xfId="0" applyNumberFormat="1" applyFont="1" applyFill="1" applyBorder="1" applyAlignment="1" applyProtection="1">
      <alignment horizontal="center" vertical="center" wrapText="1"/>
      <protection hidden="1"/>
    </xf>
    <xf numFmtId="0" fontId="11" fillId="15" borderId="17" xfId="0" applyFont="1" applyFill="1" applyBorder="1" applyAlignment="1">
      <alignment horizontal="center"/>
    </xf>
    <xf numFmtId="0" fontId="11" fillId="15" borderId="18" xfId="0" applyFont="1" applyFill="1" applyBorder="1" applyAlignment="1">
      <alignment horizontal="center"/>
    </xf>
    <xf numFmtId="0" fontId="11" fillId="15" borderId="19" xfId="0" applyFont="1" applyFill="1" applyBorder="1" applyAlignment="1">
      <alignment horizontal="center"/>
    </xf>
    <xf numFmtId="0" fontId="11" fillId="17" borderId="0" xfId="0" applyFont="1" applyFill="1" applyAlignment="1">
      <alignment horizontal="center"/>
    </xf>
    <xf numFmtId="0" fontId="11" fillId="15" borderId="0" xfId="0" applyFont="1" applyFill="1" applyBorder="1" applyAlignment="1">
      <alignment horizontal="right"/>
    </xf>
    <xf numFmtId="0" fontId="48" fillId="15" borderId="18" xfId="0" applyFont="1" applyFill="1" applyBorder="1" applyAlignment="1">
      <alignment horizontal="center"/>
    </xf>
    <xf numFmtId="3" fontId="0" fillId="0" borderId="16" xfId="0" applyNumberFormat="1" applyBorder="1" applyAlignment="1">
      <alignment horizontal="center"/>
    </xf>
    <xf numFmtId="0" fontId="48" fillId="15" borderId="23" xfId="0" applyFont="1" applyFill="1" applyBorder="1" applyAlignment="1">
      <alignment horizontal="center"/>
    </xf>
    <xf numFmtId="3" fontId="0" fillId="3" borderId="3" xfId="0" applyNumberFormat="1" applyFill="1" applyBorder="1" applyAlignment="1">
      <alignment horizontal="center"/>
    </xf>
    <xf numFmtId="0" fontId="0" fillId="3" borderId="3" xfId="0" applyFill="1" applyBorder="1" applyAlignment="1">
      <alignment horizontal="center"/>
    </xf>
    <xf numFmtId="3" fontId="0" fillId="3" borderId="16" xfId="0" applyNumberFormat="1" applyFill="1" applyBorder="1" applyAlignment="1">
      <alignment horizontal="center"/>
    </xf>
    <xf numFmtId="0" fontId="11" fillId="2" borderId="0" xfId="0" applyFont="1" applyFill="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9" fillId="0" borderId="12" xfId="0" applyFont="1" applyFill="1" applyBorder="1" applyAlignment="1" applyProtection="1">
      <alignment horizontal="right" vertical="center" wrapText="1"/>
      <protection hidden="1"/>
    </xf>
    <xf numFmtId="0" fontId="7" fillId="3" borderId="5" xfId="0" applyFont="1" applyFill="1" applyBorder="1" applyAlignment="1" applyProtection="1">
      <alignment horizontal="center" wrapText="1"/>
      <protection locked="0"/>
    </xf>
    <xf numFmtId="0" fontId="7" fillId="3" borderId="4" xfId="0" applyFont="1" applyFill="1" applyBorder="1" applyAlignment="1" applyProtection="1">
      <alignment horizontal="center" wrapText="1"/>
      <protection locked="0"/>
    </xf>
    <xf numFmtId="0" fontId="7" fillId="3" borderId="13" xfId="0" applyFont="1" applyFill="1" applyBorder="1" applyAlignment="1" applyProtection="1">
      <alignment horizontal="center" wrapText="1"/>
      <protection locked="0"/>
    </xf>
    <xf numFmtId="0" fontId="7" fillId="3" borderId="14"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6" xfId="0" applyFont="1" applyFill="1" applyBorder="1" applyAlignment="1" applyProtection="1">
      <alignment horizontal="center" wrapText="1"/>
      <protection locked="0"/>
    </xf>
    <xf numFmtId="0" fontId="49" fillId="0" borderId="0" xfId="0" applyFont="1" applyFill="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7" fillId="3" borderId="3" xfId="0" applyFont="1" applyFill="1" applyBorder="1" applyAlignment="1" applyProtection="1">
      <protection locked="0"/>
    </xf>
    <xf numFmtId="49" fontId="22" fillId="3" borderId="7" xfId="0" applyNumberFormat="1" applyFont="1" applyFill="1" applyBorder="1" applyAlignment="1" applyProtection="1">
      <alignment horizontal="left"/>
      <protection locked="0"/>
    </xf>
    <xf numFmtId="49" fontId="22" fillId="3" borderId="8" xfId="0" applyNumberFormat="1" applyFont="1" applyFill="1" applyBorder="1" applyAlignment="1" applyProtection="1">
      <alignment horizontal="left"/>
      <protection locked="0"/>
    </xf>
    <xf numFmtId="49" fontId="22" fillId="3" borderId="9" xfId="0" applyNumberFormat="1" applyFont="1" applyFill="1" applyBorder="1" applyAlignment="1" applyProtection="1">
      <alignment horizontal="left"/>
      <protection locked="0"/>
    </xf>
    <xf numFmtId="164" fontId="7" fillId="3" borderId="3" xfId="0" applyNumberFormat="1" applyFont="1" applyFill="1" applyBorder="1" applyAlignment="1" applyProtection="1">
      <alignment horizontal="left"/>
      <protection locked="0"/>
    </xf>
    <xf numFmtId="0" fontId="1" fillId="3" borderId="3" xfId="50" applyFill="1" applyBorder="1" applyAlignment="1" applyProtection="1">
      <protection locked="0"/>
    </xf>
    <xf numFmtId="0" fontId="26" fillId="0" borderId="2" xfId="0" applyFont="1" applyFill="1" applyBorder="1" applyAlignment="1" applyProtection="1">
      <alignment horizontal="left" vertical="center"/>
      <protection hidden="1"/>
    </xf>
    <xf numFmtId="0" fontId="26" fillId="0" borderId="0" xfId="0" applyFont="1" applyFill="1" applyAlignment="1" applyProtection="1">
      <alignment horizontal="left" vertical="center"/>
      <protection hidden="1"/>
    </xf>
    <xf numFmtId="0" fontId="7" fillId="4" borderId="0" xfId="0" applyFont="1" applyFill="1" applyBorder="1" applyAlignment="1" applyProtection="1">
      <alignment horizontal="left" vertical="center"/>
      <protection hidden="1"/>
    </xf>
    <xf numFmtId="0" fontId="9" fillId="0" borderId="0" xfId="0" applyFont="1" applyBorder="1" applyAlignment="1" applyProtection="1">
      <alignment horizontal="right"/>
      <protection hidden="1"/>
    </xf>
    <xf numFmtId="0" fontId="9" fillId="0" borderId="0" xfId="0" applyFont="1" applyFill="1" applyBorder="1" applyAlignment="1" applyProtection="1">
      <alignment horizontal="right" vertical="center"/>
      <protection hidden="1"/>
    </xf>
    <xf numFmtId="0" fontId="7" fillId="3" borderId="7" xfId="0" applyFont="1" applyFill="1" applyBorder="1" applyAlignment="1" applyProtection="1">
      <alignment horizontal="left" wrapText="1"/>
      <protection locked="0"/>
    </xf>
    <xf numFmtId="0" fontId="7" fillId="3" borderId="8" xfId="0" applyFont="1" applyFill="1" applyBorder="1" applyAlignment="1" applyProtection="1">
      <alignment horizontal="left" wrapText="1"/>
      <protection locked="0"/>
    </xf>
    <xf numFmtId="0" fontId="7" fillId="3" borderId="9" xfId="0" applyFont="1" applyFill="1" applyBorder="1" applyAlignment="1" applyProtection="1">
      <alignment horizontal="left" wrapText="1"/>
      <protection locked="0"/>
    </xf>
    <xf numFmtId="0" fontId="1" fillId="3" borderId="10" xfId="50" applyFill="1" applyBorder="1" applyAlignment="1" applyProtection="1">
      <protection locked="0"/>
    </xf>
    <xf numFmtId="0" fontId="7" fillId="3" borderId="10" xfId="0" applyFont="1" applyFill="1" applyBorder="1" applyAlignment="1" applyProtection="1">
      <protection locked="0"/>
    </xf>
    <xf numFmtId="0" fontId="22" fillId="3" borderId="3" xfId="0" applyFont="1" applyFill="1" applyBorder="1" applyAlignment="1" applyProtection="1">
      <alignment horizontal="left" vertical="center"/>
      <protection locked="0"/>
    </xf>
    <xf numFmtId="0" fontId="22" fillId="3" borderId="3" xfId="0" applyFont="1" applyFill="1" applyBorder="1" applyAlignment="1" applyProtection="1">
      <alignment horizontal="left"/>
      <protection locked="0"/>
    </xf>
    <xf numFmtId="0" fontId="11" fillId="2" borderId="1" xfId="0"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24" fillId="5" borderId="0" xfId="0" applyFont="1" applyFill="1" applyBorder="1" applyAlignment="1" applyProtection="1">
      <alignment horizontal="center" vertical="center"/>
      <protection hidden="1"/>
    </xf>
    <xf numFmtId="0" fontId="24" fillId="4" borderId="0" xfId="0" applyFont="1" applyFill="1" applyBorder="1" applyAlignment="1" applyProtection="1">
      <alignment horizontal="center" vertical="center"/>
      <protection hidden="1"/>
    </xf>
    <xf numFmtId="0" fontId="7" fillId="7" borderId="0" xfId="0" applyFont="1" applyFill="1" applyBorder="1" applyAlignment="1" applyProtection="1">
      <alignment horizontal="left" vertical="center"/>
      <protection hidden="1"/>
    </xf>
    <xf numFmtId="0" fontId="24" fillId="4" borderId="11" xfId="0" applyFont="1" applyFill="1" applyBorder="1" applyAlignment="1" applyProtection="1">
      <alignment horizontal="center" vertical="center"/>
      <protection hidden="1"/>
    </xf>
    <xf numFmtId="0" fontId="11" fillId="6" borderId="0" xfId="0" applyFont="1" applyFill="1" applyBorder="1" applyAlignment="1" applyProtection="1">
      <alignment horizontal="left" vertical="center"/>
      <protection hidden="1"/>
    </xf>
    <xf numFmtId="0" fontId="22" fillId="3" borderId="7" xfId="0" applyFont="1" applyFill="1" applyBorder="1" applyAlignment="1" applyProtection="1">
      <alignment horizontal="left"/>
      <protection locked="0"/>
    </xf>
    <xf numFmtId="0" fontId="22" fillId="3" borderId="8" xfId="0" applyFont="1" applyFill="1" applyBorder="1" applyAlignment="1" applyProtection="1">
      <alignment horizontal="left"/>
      <protection locked="0"/>
    </xf>
    <xf numFmtId="0" fontId="22" fillId="3" borderId="9" xfId="0" applyFont="1" applyFill="1" applyBorder="1" applyAlignment="1" applyProtection="1">
      <alignment horizontal="left"/>
      <protection locked="0"/>
    </xf>
  </cellXfs>
  <cellStyles count="53">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50" builtinId="8"/>
    <cellStyle name="Prozent" xfId="52" builtinId="5"/>
    <cellStyle name="Standard" xfId="0" builtinId="0"/>
    <cellStyle name="Standard 2" xfId="49"/>
    <cellStyle name="Standard 3" xfId="51"/>
  </cellStyles>
  <dxfs count="68">
    <dxf>
      <font>
        <color rgb="FF9C0006"/>
      </font>
      <fill>
        <patternFill>
          <bgColor rgb="FFFFC7CE"/>
        </patternFill>
      </fill>
    </dxf>
    <dxf>
      <font>
        <color rgb="FF006100"/>
      </font>
      <fill>
        <patternFill>
          <bgColor rgb="FFC6EFCE"/>
        </patternFill>
      </fill>
    </dxf>
    <dxf>
      <font>
        <color theme="9"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9" tint="-0.24994659260841701"/>
      </font>
    </dxf>
    <dxf>
      <font>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font>
    </dxf>
    <dxf>
      <font>
        <b/>
        <i/>
      </font>
    </dxf>
    <dxf>
      <font>
        <b/>
        <i/>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ont>
        <color theme="0" tint="-4.9989318521683403E-2"/>
      </font>
      <fill>
        <patternFill patternType="none">
          <bgColor auto="1"/>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ont>
        <color theme="0" tint="-4.9989318521683403E-2"/>
      </font>
      <fill>
        <patternFill patternType="none">
          <bgColor auto="1"/>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ont>
        <color theme="0" tint="-4.9989318521683403E-2"/>
      </font>
      <fill>
        <patternFill patternType="none">
          <bgColor auto="1"/>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ont>
        <color theme="0"/>
      </font>
    </dxf>
    <dxf>
      <font>
        <color theme="0" tint="-4.9989318521683403E-2"/>
      </font>
      <fill>
        <patternFill patternType="none">
          <bgColor auto="1"/>
        </patternFill>
      </fill>
    </dxf>
    <dxf>
      <font>
        <color theme="0"/>
      </font>
    </dxf>
    <dxf>
      <font>
        <color theme="0"/>
      </font>
    </dxf>
    <dxf>
      <font>
        <color theme="0" tint="-4.9989318521683403E-2"/>
      </font>
      <fill>
        <patternFill patternType="none">
          <bgColor auto="1"/>
        </patternFill>
      </fill>
    </dxf>
    <dxf>
      <font>
        <color theme="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S112"/>
  <sheetViews>
    <sheetView showZeros="0" topLeftCell="B1" workbookViewId="0">
      <pane xSplit="3" ySplit="10" topLeftCell="E11" activePane="bottomRight" state="frozen"/>
      <selection activeCell="B1" sqref="B1"/>
      <selection pane="topRight" activeCell="E1" sqref="E1"/>
      <selection pane="bottomLeft" activeCell="B11" sqref="B11"/>
      <selection pane="bottomRight" activeCell="K1" sqref="K1:N1"/>
    </sheetView>
  </sheetViews>
  <sheetFormatPr baseColWidth="10" defaultColWidth="11" defaultRowHeight="15"/>
  <cols>
    <col min="1" max="1" width="11" style="49" hidden="1" customWidth="1"/>
    <col min="2" max="2" width="15.42578125" style="49" customWidth="1"/>
    <col min="3" max="3" width="4.5703125" style="49" customWidth="1"/>
    <col min="4" max="4" width="11" style="49"/>
    <col min="5" max="6" width="11" style="50"/>
    <col min="7" max="8" width="11" style="49"/>
    <col min="9" max="9" width="11" style="50"/>
    <col min="10" max="10" width="11" style="49"/>
    <col min="11" max="11" width="11" style="50"/>
    <col min="12" max="12" width="11" style="49"/>
    <col min="13" max="13" width="11" style="50"/>
    <col min="14" max="14" width="11" style="49"/>
    <col min="15" max="15" width="11" style="50"/>
    <col min="16" max="17" width="11" style="51"/>
    <col min="18" max="20" width="11" style="49"/>
    <col min="21" max="24" width="11" style="51"/>
    <col min="25" max="26" width="11" style="49"/>
    <col min="27" max="27" width="11" style="50"/>
    <col min="28" max="29" width="11" style="51"/>
    <col min="30" max="31" width="11" style="50"/>
    <col min="32" max="44" width="11" style="49"/>
    <col min="45" max="45" width="5.42578125" style="49" hidden="1" customWidth="1"/>
    <col min="46" max="46" width="3.85546875" style="50" hidden="1" customWidth="1"/>
    <col min="47" max="47" width="10" style="49" bestFit="1" customWidth="1"/>
    <col min="48" max="48" width="9.7109375" style="49" bestFit="1" customWidth="1"/>
    <col min="49" max="51" width="10.5703125" style="49" bestFit="1" customWidth="1"/>
    <col min="52" max="52" width="8.85546875" style="49" bestFit="1" customWidth="1"/>
    <col min="53" max="53" width="9.85546875" style="49" bestFit="1" customWidth="1"/>
    <col min="54" max="56" width="10.7109375" style="49" bestFit="1" customWidth="1"/>
    <col min="57" max="57" width="9" style="49" bestFit="1" customWidth="1"/>
    <col min="58" max="58" width="9.42578125" style="49" bestFit="1" customWidth="1"/>
    <col min="59" max="61" width="10.28515625" style="49" bestFit="1" customWidth="1"/>
    <col min="62" max="62" width="8.42578125" style="49" bestFit="1" customWidth="1"/>
    <col min="63" max="63" width="9.140625" style="49" bestFit="1" customWidth="1"/>
    <col min="64" max="64" width="9.28515625" style="49" bestFit="1" customWidth="1"/>
    <col min="65" max="69" width="8.7109375" style="49" bestFit="1" customWidth="1"/>
    <col min="70" max="70" width="6.85546875" style="49" bestFit="1" customWidth="1"/>
    <col min="71" max="71" width="9.140625" style="49" bestFit="1" customWidth="1"/>
    <col min="72" max="72" width="9.28515625" style="49" bestFit="1" customWidth="1"/>
    <col min="73" max="74" width="8.7109375" style="49" bestFit="1" customWidth="1"/>
    <col min="75" max="75" width="7.42578125" style="49" bestFit="1" customWidth="1"/>
    <col min="76" max="76" width="6.28515625" style="49" customWidth="1"/>
    <col min="77" max="123" width="11" style="49"/>
    <col min="124" max="16384" width="11" style="50"/>
  </cols>
  <sheetData>
    <row r="1" spans="1:123" ht="19.149999999999999" customHeight="1">
      <c r="B1" s="48" t="s">
        <v>1579</v>
      </c>
      <c r="J1" s="175" t="s">
        <v>1582</v>
      </c>
      <c r="K1" s="215" t="s">
        <v>176</v>
      </c>
      <c r="L1" s="215"/>
      <c r="M1" s="215"/>
      <c r="N1" s="215"/>
      <c r="O1" s="102"/>
      <c r="BY1" s="229" t="s">
        <v>2668</v>
      </c>
      <c r="BZ1" s="229" t="s">
        <v>2669</v>
      </c>
      <c r="CA1" s="229" t="s">
        <v>2670</v>
      </c>
      <c r="CB1" s="229" t="s">
        <v>2671</v>
      </c>
      <c r="CC1" s="229" t="s">
        <v>2672</v>
      </c>
      <c r="CD1" s="232" t="s">
        <v>2673</v>
      </c>
      <c r="CE1" s="235" t="s">
        <v>2674</v>
      </c>
      <c r="CF1" s="236"/>
      <c r="CG1" s="236"/>
      <c r="CH1" s="236"/>
      <c r="CI1" s="237"/>
      <c r="CJ1" s="235" t="s">
        <v>2675</v>
      </c>
      <c r="CK1" s="238"/>
      <c r="CL1" s="238"/>
      <c r="CM1" s="238"/>
      <c r="CN1" s="238"/>
      <c r="CO1" s="238"/>
      <c r="CP1" s="238"/>
      <c r="CQ1" s="238"/>
      <c r="CR1" s="238"/>
      <c r="CS1" s="238"/>
      <c r="CT1" s="235" t="s">
        <v>2676</v>
      </c>
      <c r="CU1" s="236"/>
      <c r="CV1" s="236"/>
      <c r="CW1" s="237"/>
      <c r="CX1" s="240" t="s">
        <v>2677</v>
      </c>
      <c r="CY1" s="244"/>
      <c r="CZ1" s="244"/>
      <c r="DA1" s="244"/>
      <c r="DB1" s="244"/>
      <c r="DC1" s="244"/>
      <c r="DD1" s="244"/>
      <c r="DE1" s="244"/>
      <c r="DF1" s="244"/>
      <c r="DG1" s="245"/>
      <c r="DH1" s="240" t="s">
        <v>2678</v>
      </c>
      <c r="DI1" s="241"/>
      <c r="DJ1" s="241"/>
      <c r="DK1" s="241"/>
      <c r="DL1" s="242"/>
      <c r="DM1" s="240" t="s">
        <v>2679</v>
      </c>
      <c r="DN1" s="241"/>
      <c r="DO1" s="241"/>
      <c r="DP1" s="241"/>
      <c r="DQ1" s="241"/>
      <c r="DR1" s="241"/>
      <c r="DS1" s="241"/>
    </row>
    <row r="2" spans="1:123" ht="14.25" customHeight="1">
      <c r="B2" s="52" t="s">
        <v>1605</v>
      </c>
      <c r="O2" s="102"/>
      <c r="BY2" s="230"/>
      <c r="BZ2" s="230"/>
      <c r="CA2" s="230"/>
      <c r="CB2" s="230"/>
      <c r="CC2" s="230"/>
      <c r="CD2" s="233"/>
      <c r="CE2" s="229" t="s">
        <v>2682</v>
      </c>
      <c r="CF2" s="229" t="s">
        <v>2683</v>
      </c>
      <c r="CG2" s="229" t="s">
        <v>2684</v>
      </c>
      <c r="CH2" s="229" t="s">
        <v>2685</v>
      </c>
      <c r="CI2" s="229" t="s">
        <v>2686</v>
      </c>
      <c r="CJ2" s="229" t="s">
        <v>2687</v>
      </c>
      <c r="CK2" s="229" t="s">
        <v>2688</v>
      </c>
      <c r="CL2" s="229" t="s">
        <v>2689</v>
      </c>
      <c r="CM2" s="229" t="s">
        <v>2690</v>
      </c>
      <c r="CN2" s="229" t="s">
        <v>2691</v>
      </c>
      <c r="CO2" s="229" t="s">
        <v>2692</v>
      </c>
      <c r="CP2" s="229" t="s">
        <v>2693</v>
      </c>
      <c r="CQ2" s="229" t="s">
        <v>2694</v>
      </c>
      <c r="CR2" s="229" t="s">
        <v>2695</v>
      </c>
      <c r="CS2" s="229" t="s">
        <v>2696</v>
      </c>
      <c r="CT2" s="229" t="s">
        <v>2697</v>
      </c>
      <c r="CU2" s="229" t="s">
        <v>2698</v>
      </c>
      <c r="CV2" s="229" t="s">
        <v>2699</v>
      </c>
      <c r="CW2" s="224" t="s">
        <v>2700</v>
      </c>
      <c r="CX2" s="226" t="s">
        <v>2701</v>
      </c>
      <c r="CY2" s="227"/>
      <c r="CZ2" s="227"/>
      <c r="DA2" s="227"/>
      <c r="DB2" s="228"/>
      <c r="DC2" s="226" t="s">
        <v>2702</v>
      </c>
      <c r="DD2" s="227"/>
      <c r="DE2" s="227"/>
      <c r="DF2" s="227"/>
      <c r="DG2" s="228"/>
      <c r="DH2" s="229" t="s">
        <v>2703</v>
      </c>
      <c r="DI2" s="243" t="s">
        <v>2704</v>
      </c>
      <c r="DJ2" s="236"/>
      <c r="DK2" s="236"/>
      <c r="DL2" s="237"/>
      <c r="DM2" s="229" t="s">
        <v>2703</v>
      </c>
      <c r="DN2" s="243" t="s">
        <v>2704</v>
      </c>
      <c r="DO2" s="236"/>
      <c r="DP2" s="236"/>
      <c r="DQ2" s="236"/>
      <c r="DR2" s="236"/>
      <c r="DS2" s="237"/>
    </row>
    <row r="3" spans="1:123" ht="48">
      <c r="C3" s="52"/>
      <c r="O3" s="102"/>
      <c r="BY3" s="231"/>
      <c r="BZ3" s="231"/>
      <c r="CA3" s="231"/>
      <c r="CB3" s="231"/>
      <c r="CC3" s="231"/>
      <c r="CD3" s="234"/>
      <c r="CE3" s="231"/>
      <c r="CF3" s="231"/>
      <c r="CG3" s="231"/>
      <c r="CH3" s="231"/>
      <c r="CI3" s="231"/>
      <c r="CJ3" s="239"/>
      <c r="CK3" s="239"/>
      <c r="CL3" s="239"/>
      <c r="CM3" s="239"/>
      <c r="CN3" s="239"/>
      <c r="CO3" s="239"/>
      <c r="CP3" s="239"/>
      <c r="CQ3" s="239"/>
      <c r="CR3" s="239"/>
      <c r="CS3" s="239"/>
      <c r="CT3" s="239"/>
      <c r="CU3" s="239"/>
      <c r="CV3" s="239"/>
      <c r="CW3" s="225"/>
      <c r="CX3" s="214" t="s">
        <v>2705</v>
      </c>
      <c r="CY3" s="214" t="s">
        <v>2706</v>
      </c>
      <c r="CZ3" s="214" t="s">
        <v>2685</v>
      </c>
      <c r="DA3" s="214" t="s">
        <v>2707</v>
      </c>
      <c r="DB3" s="214" t="s">
        <v>2708</v>
      </c>
      <c r="DC3" s="214" t="s">
        <v>2705</v>
      </c>
      <c r="DD3" s="214" t="s">
        <v>2706</v>
      </c>
      <c r="DE3" s="214" t="s">
        <v>2685</v>
      </c>
      <c r="DF3" s="214" t="s">
        <v>2707</v>
      </c>
      <c r="DG3" s="214" t="s">
        <v>2708</v>
      </c>
      <c r="DH3" s="239"/>
      <c r="DI3" s="214" t="s">
        <v>2709</v>
      </c>
      <c r="DJ3" s="214" t="s">
        <v>2710</v>
      </c>
      <c r="DK3" s="214" t="s">
        <v>2711</v>
      </c>
      <c r="DL3" s="214" t="s">
        <v>2712</v>
      </c>
      <c r="DM3" s="239"/>
      <c r="DN3" s="214" t="s">
        <v>2713</v>
      </c>
      <c r="DO3" s="214" t="s">
        <v>2714</v>
      </c>
      <c r="DP3" s="214" t="s">
        <v>2715</v>
      </c>
      <c r="DQ3" s="214" t="s">
        <v>2716</v>
      </c>
      <c r="DR3" s="214" t="s">
        <v>2717</v>
      </c>
      <c r="DS3" s="214" t="s">
        <v>2718</v>
      </c>
    </row>
    <row r="4" spans="1:123">
      <c r="B4" s="53"/>
      <c r="C4" s="54"/>
      <c r="D4" s="54"/>
      <c r="E4" s="53" t="s">
        <v>173</v>
      </c>
      <c r="F4" s="53" t="s">
        <v>1587</v>
      </c>
      <c r="G4" s="54" t="s">
        <v>1592</v>
      </c>
      <c r="H4" s="53" t="s">
        <v>1602</v>
      </c>
      <c r="I4" s="53" t="s">
        <v>1593</v>
      </c>
      <c r="J4" s="53" t="s">
        <v>1594</v>
      </c>
      <c r="K4" s="54" t="s">
        <v>1602</v>
      </c>
      <c r="M4" s="65" t="s">
        <v>1609</v>
      </c>
      <c r="N4" s="65" t="s">
        <v>1614</v>
      </c>
      <c r="O4" s="216" t="s">
        <v>1616</v>
      </c>
      <c r="P4" s="216"/>
      <c r="Q4" s="50"/>
      <c r="T4" s="51"/>
      <c r="X4" s="49"/>
      <c r="Z4" s="50"/>
      <c r="AA4" s="51"/>
      <c r="AC4" s="50"/>
      <c r="AE4" s="49"/>
      <c r="AS4" s="50"/>
    </row>
    <row r="5" spans="1:123">
      <c r="B5" s="218" t="s">
        <v>1600</v>
      </c>
      <c r="C5" s="218"/>
      <c r="D5" s="218"/>
      <c r="E5" s="55">
        <f ca="1">COUNT(D11:D111)</f>
        <v>1</v>
      </c>
      <c r="F5" s="56">
        <f ca="1">SUM(T10:T110)</f>
        <v>69</v>
      </c>
      <c r="G5" s="56">
        <f ca="1">SUM(AI10:AI110)</f>
        <v>69</v>
      </c>
      <c r="H5" s="56">
        <f ca="1">G5-F5</f>
        <v>0</v>
      </c>
      <c r="I5" s="56">
        <f t="shared" ref="I5:J5" ca="1" si="0">SUM(AJ10:AJ110)</f>
        <v>4</v>
      </c>
      <c r="J5" s="56">
        <f t="shared" ca="1" si="0"/>
        <v>2.98</v>
      </c>
      <c r="K5" s="56">
        <f ca="1">I5-J5</f>
        <v>1.02</v>
      </c>
      <c r="M5" s="55">
        <f ca="1">$E$5-101+COUNTIF($I$11:$I$111,"")</f>
        <v>0</v>
      </c>
      <c r="N5" s="115">
        <f ca="1">COUNTIF(AT:AT,"L")</f>
        <v>0</v>
      </c>
      <c r="O5" s="217" t="s">
        <v>1631</v>
      </c>
      <c r="P5" s="217"/>
      <c r="Q5" s="50"/>
      <c r="T5" s="51"/>
      <c r="X5" s="49"/>
      <c r="Z5" s="50"/>
      <c r="AA5" s="51"/>
      <c r="AC5" s="50"/>
      <c r="AE5" s="49"/>
      <c r="AS5" s="50"/>
    </row>
    <row r="6" spans="1:123">
      <c r="B6" s="218" t="s">
        <v>1601</v>
      </c>
      <c r="C6" s="218"/>
      <c r="D6" s="218"/>
      <c r="E6" s="55">
        <f ca="1">COUNTIF(G11:G111,"ja")</f>
        <v>1</v>
      </c>
      <c r="F6" s="56">
        <f ca="1">SUMIF(G10:G110,"ja",T10:T110)</f>
        <v>69</v>
      </c>
      <c r="G6" s="56">
        <f ca="1">SUMIF($G$10:$G$110,"ja",AI10:AI110)</f>
        <v>69</v>
      </c>
      <c r="H6" s="56">
        <f ca="1">G6-F6</f>
        <v>0</v>
      </c>
      <c r="I6" s="56">
        <f ca="1">SUMIF($G$10:$G$110,"ja",AJ10:AJ110)</f>
        <v>4</v>
      </c>
      <c r="J6" s="56">
        <f ca="1">SUMIF($G$10:$G$110,"ja",AK10:AK110)</f>
        <v>2.98</v>
      </c>
      <c r="K6" s="56">
        <f ca="1">I6-J6</f>
        <v>1.02</v>
      </c>
      <c r="M6" s="55"/>
      <c r="N6" s="116">
        <f ca="1">COUNTIF(AT:AT,"F")</f>
        <v>0</v>
      </c>
      <c r="O6" s="217" t="s">
        <v>1615</v>
      </c>
      <c r="P6" s="217"/>
      <c r="Q6" s="50"/>
      <c r="T6" s="51"/>
      <c r="X6" s="49"/>
      <c r="Z6" s="50"/>
      <c r="AA6" s="51"/>
      <c r="AC6" s="50"/>
      <c r="AE6" s="49"/>
      <c r="AS6" s="50"/>
    </row>
    <row r="7" spans="1:123" s="49" customFormat="1">
      <c r="P7" s="51"/>
      <c r="Q7" s="51"/>
      <c r="U7" s="51"/>
      <c r="V7" s="51"/>
      <c r="W7" s="51"/>
      <c r="X7" s="51"/>
      <c r="AB7" s="51"/>
      <c r="AC7" s="51"/>
    </row>
    <row r="8" spans="1:123" s="49" customFormat="1">
      <c r="A8" s="104"/>
      <c r="B8" s="104"/>
      <c r="C8" s="103"/>
      <c r="D8" s="103"/>
      <c r="E8" s="223" t="s">
        <v>1612</v>
      </c>
      <c r="F8" s="223"/>
      <c r="G8" s="222" t="s">
        <v>1610</v>
      </c>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1" t="s">
        <v>1607</v>
      </c>
      <c r="AI8" s="221"/>
      <c r="AJ8" s="221"/>
      <c r="AK8" s="221"/>
      <c r="AL8" s="221"/>
      <c r="AM8" s="221"/>
      <c r="AN8" s="221"/>
      <c r="AO8" s="221"/>
      <c r="AP8" s="221"/>
      <c r="AQ8" s="221"/>
      <c r="AR8" s="221"/>
      <c r="AT8" s="49" t="str">
        <f>VLOOKUP(K1,Parameter!S:T,2,FALSE)</f>
        <v>01</v>
      </c>
      <c r="AU8" s="220" t="s">
        <v>2646</v>
      </c>
      <c r="AV8" s="220"/>
      <c r="AW8" s="220"/>
      <c r="AX8" s="220"/>
      <c r="AY8" s="220"/>
      <c r="AZ8" s="220"/>
      <c r="BA8" s="220"/>
      <c r="BB8" s="220"/>
      <c r="BC8" s="220"/>
      <c r="BD8" s="220"/>
      <c r="BE8" s="220"/>
      <c r="BF8" s="220"/>
      <c r="BG8" s="220"/>
      <c r="BH8" s="220"/>
      <c r="BI8" s="220"/>
      <c r="BJ8" s="220"/>
      <c r="BK8" s="220"/>
      <c r="BL8" s="220"/>
      <c r="BM8" s="220"/>
      <c r="BN8" s="220"/>
      <c r="BO8" s="220"/>
      <c r="BP8" s="220"/>
      <c r="BQ8" s="220"/>
      <c r="BR8" s="219" t="s">
        <v>2657</v>
      </c>
      <c r="BS8" s="219"/>
      <c r="BT8" s="219"/>
      <c r="BU8" s="219"/>
      <c r="BV8" s="219"/>
    </row>
    <row r="9" spans="1:123" s="57" customFormat="1" ht="12.75" hidden="1">
      <c r="D9" s="57" t="s">
        <v>1577</v>
      </c>
      <c r="G9" s="57" t="s">
        <v>1564</v>
      </c>
      <c r="N9" s="57" t="s">
        <v>2601</v>
      </c>
      <c r="P9" s="57" t="s">
        <v>1010</v>
      </c>
      <c r="Q9" s="57" t="s">
        <v>1011</v>
      </c>
      <c r="R9" s="57" t="s">
        <v>2597</v>
      </c>
      <c r="S9" s="57" t="s">
        <v>1012</v>
      </c>
      <c r="T9" s="57" t="s">
        <v>1013</v>
      </c>
      <c r="U9" s="57" t="s">
        <v>1015</v>
      </c>
      <c r="V9" s="57" t="s">
        <v>1014</v>
      </c>
      <c r="W9" s="57" t="s">
        <v>1016</v>
      </c>
      <c r="X9" s="57" t="s">
        <v>1017</v>
      </c>
      <c r="Y9" s="57" t="s">
        <v>1018</v>
      </c>
      <c r="Z9" s="57" t="s">
        <v>1575</v>
      </c>
      <c r="AA9" s="57" t="s">
        <v>1020</v>
      </c>
      <c r="AB9" s="57" t="s">
        <v>1019</v>
      </c>
      <c r="AC9" s="57" t="s">
        <v>1021</v>
      </c>
      <c r="AD9" s="57" t="s">
        <v>1022</v>
      </c>
      <c r="AE9" s="57" t="s">
        <v>1023</v>
      </c>
      <c r="AF9" s="57" t="s">
        <v>1023</v>
      </c>
      <c r="AG9" s="57" t="s">
        <v>1023</v>
      </c>
      <c r="AH9" s="57" t="s">
        <v>1565</v>
      </c>
      <c r="AI9" s="57" t="s">
        <v>1578</v>
      </c>
      <c r="AJ9" s="57" t="s">
        <v>1566</v>
      </c>
      <c r="AK9" s="57" t="s">
        <v>1576</v>
      </c>
      <c r="AL9" s="57" t="s">
        <v>1567</v>
      </c>
      <c r="AM9" s="57" t="s">
        <v>1568</v>
      </c>
      <c r="AN9" s="57" t="s">
        <v>1571</v>
      </c>
      <c r="AO9" s="57" t="s">
        <v>1572</v>
      </c>
      <c r="AP9" s="57" t="s">
        <v>1573</v>
      </c>
      <c r="AQ9" s="57" t="s">
        <v>1574</v>
      </c>
      <c r="AR9" s="57" t="s">
        <v>1570</v>
      </c>
      <c r="AU9" s="57" t="s">
        <v>2605</v>
      </c>
      <c r="AV9" s="57" t="s">
        <v>2615</v>
      </c>
      <c r="AW9" s="57" t="s">
        <v>2616</v>
      </c>
      <c r="AX9" s="57" t="s">
        <v>2617</v>
      </c>
      <c r="AY9" s="57" t="s">
        <v>2618</v>
      </c>
      <c r="AZ9" s="57" t="s">
        <v>2619</v>
      </c>
      <c r="BA9" s="57" t="s">
        <v>2620</v>
      </c>
      <c r="BB9" s="57" t="s">
        <v>2621</v>
      </c>
      <c r="BC9" s="57" t="s">
        <v>2622</v>
      </c>
      <c r="BD9" s="57" t="s">
        <v>2623</v>
      </c>
      <c r="BE9" s="57" t="s">
        <v>2624</v>
      </c>
      <c r="BF9" s="57" t="s">
        <v>2630</v>
      </c>
      <c r="BG9" s="57" t="s">
        <v>2631</v>
      </c>
      <c r="BH9" s="57" t="s">
        <v>2632</v>
      </c>
      <c r="BI9" s="57" t="s">
        <v>2633</v>
      </c>
      <c r="BJ9" s="57" t="s">
        <v>2634</v>
      </c>
      <c r="BK9" s="57" t="s">
        <v>2645</v>
      </c>
      <c r="BL9" s="57" t="s">
        <v>2644</v>
      </c>
      <c r="BM9" s="57" t="s">
        <v>2643</v>
      </c>
      <c r="BN9" s="57" t="s">
        <v>2606</v>
      </c>
      <c r="BO9" s="57" t="s">
        <v>2607</v>
      </c>
      <c r="BP9" s="57" t="s">
        <v>2608</v>
      </c>
      <c r="BQ9" s="57" t="s">
        <v>2609</v>
      </c>
      <c r="BR9" s="57" t="s">
        <v>2648</v>
      </c>
      <c r="BS9" s="57" t="s">
        <v>2653</v>
      </c>
      <c r="BT9" s="57" t="s">
        <v>2654</v>
      </c>
      <c r="BU9" s="57" t="s">
        <v>2655</v>
      </c>
      <c r="BV9" s="57" t="s">
        <v>2649</v>
      </c>
      <c r="BW9" s="57" t="s">
        <v>2750</v>
      </c>
      <c r="BX9" s="57" t="s">
        <v>2751</v>
      </c>
      <c r="BY9" s="57" t="s">
        <v>2752</v>
      </c>
      <c r="BZ9" s="57" t="s">
        <v>2753</v>
      </c>
      <c r="CA9" s="57" t="s">
        <v>2754</v>
      </c>
      <c r="CB9" s="57" t="s">
        <v>2755</v>
      </c>
      <c r="CJ9" s="57" t="s">
        <v>1575</v>
      </c>
      <c r="CK9" s="57" t="s">
        <v>2757</v>
      </c>
      <c r="CM9" s="57" t="s">
        <v>2758</v>
      </c>
      <c r="CN9" s="57" t="s">
        <v>2762</v>
      </c>
      <c r="CO9" s="57" t="s">
        <v>2759</v>
      </c>
      <c r="CP9" s="57" t="s">
        <v>2760</v>
      </c>
      <c r="CQ9" s="57" t="s">
        <v>2761</v>
      </c>
      <c r="CR9" s="57" t="s">
        <v>2763</v>
      </c>
      <c r="CS9" s="57" t="s">
        <v>2764</v>
      </c>
      <c r="CT9" s="57" t="s">
        <v>2766</v>
      </c>
      <c r="CU9" s="57" t="s">
        <v>2767</v>
      </c>
      <c r="CV9" s="57" t="s">
        <v>2768</v>
      </c>
      <c r="CW9" s="57" t="s">
        <v>2769</v>
      </c>
      <c r="CX9" s="57" t="s">
        <v>2770</v>
      </c>
      <c r="CY9" s="57" t="s">
        <v>2771</v>
      </c>
      <c r="CZ9" s="57" t="s">
        <v>2772</v>
      </c>
      <c r="DA9" s="57" t="s">
        <v>2773</v>
      </c>
      <c r="DB9" s="57" t="s">
        <v>2774</v>
      </c>
      <c r="DC9" s="57" t="s">
        <v>2775</v>
      </c>
      <c r="DD9" s="57" t="s">
        <v>2776</v>
      </c>
      <c r="DE9" s="57" t="s">
        <v>2777</v>
      </c>
      <c r="DF9" s="57" t="s">
        <v>2778</v>
      </c>
      <c r="DG9" s="57" t="s">
        <v>2779</v>
      </c>
      <c r="DI9" s="57" t="s">
        <v>2780</v>
      </c>
      <c r="DJ9" s="57" t="s">
        <v>2782</v>
      </c>
      <c r="DK9" s="57" t="s">
        <v>2781</v>
      </c>
      <c r="DL9" s="57" t="s">
        <v>2783</v>
      </c>
      <c r="DN9" s="57" t="s">
        <v>2784</v>
      </c>
      <c r="DO9" s="57" t="s">
        <v>2785</v>
      </c>
      <c r="DP9" s="57" t="s">
        <v>2786</v>
      </c>
      <c r="DQ9" s="57" t="s">
        <v>2787</v>
      </c>
      <c r="DR9" s="57" t="s">
        <v>2788</v>
      </c>
      <c r="DS9" s="57" t="s">
        <v>2789</v>
      </c>
    </row>
    <row r="10" spans="1:123" s="57" customFormat="1" ht="12.75">
      <c r="A10" s="105"/>
      <c r="B10" s="107" t="s">
        <v>1611</v>
      </c>
      <c r="C10" s="58" t="s">
        <v>1580</v>
      </c>
      <c r="D10" s="58" t="s">
        <v>43</v>
      </c>
      <c r="E10" s="108" t="s">
        <v>169</v>
      </c>
      <c r="F10" s="108" t="s">
        <v>1581</v>
      </c>
      <c r="G10" s="58" t="s">
        <v>1563</v>
      </c>
      <c r="H10" s="58" t="s">
        <v>1582</v>
      </c>
      <c r="I10" s="58" t="s">
        <v>1583</v>
      </c>
      <c r="J10" s="58" t="s">
        <v>170</v>
      </c>
      <c r="K10" s="58" t="s">
        <v>1584</v>
      </c>
      <c r="L10" s="58" t="s">
        <v>171</v>
      </c>
      <c r="M10" s="58" t="s">
        <v>1585</v>
      </c>
      <c r="N10" s="58" t="s">
        <v>172</v>
      </c>
      <c r="O10" s="58" t="s">
        <v>1586</v>
      </c>
      <c r="P10" s="58" t="s">
        <v>173</v>
      </c>
      <c r="Q10" s="58" t="s">
        <v>154</v>
      </c>
      <c r="R10" s="58" t="s">
        <v>2598</v>
      </c>
      <c r="S10" s="58" t="s">
        <v>41</v>
      </c>
      <c r="T10" s="58" t="s">
        <v>1587</v>
      </c>
      <c r="U10" s="58" t="s">
        <v>156</v>
      </c>
      <c r="V10" s="58" t="s">
        <v>1588</v>
      </c>
      <c r="W10" s="58" t="s">
        <v>1589</v>
      </c>
      <c r="X10" s="58" t="s">
        <v>154</v>
      </c>
      <c r="Y10" s="58" t="s">
        <v>41</v>
      </c>
      <c r="Z10" s="58" t="s">
        <v>1590</v>
      </c>
      <c r="AA10" s="58" t="s">
        <v>174</v>
      </c>
      <c r="AB10" s="58" t="s">
        <v>156</v>
      </c>
      <c r="AC10" s="58" t="s">
        <v>1588</v>
      </c>
      <c r="AD10" s="58" t="s">
        <v>1591</v>
      </c>
      <c r="AE10" s="58" t="s">
        <v>164</v>
      </c>
      <c r="AF10" s="58" t="s">
        <v>1024</v>
      </c>
      <c r="AG10" s="58" t="s">
        <v>1608</v>
      </c>
      <c r="AH10" s="59" t="s">
        <v>139</v>
      </c>
      <c r="AI10" s="59" t="s">
        <v>1592</v>
      </c>
      <c r="AJ10" s="59" t="s">
        <v>1593</v>
      </c>
      <c r="AK10" s="59" t="s">
        <v>1594</v>
      </c>
      <c r="AL10" s="59" t="s">
        <v>971</v>
      </c>
      <c r="AM10" s="59" t="s">
        <v>1595</v>
      </c>
      <c r="AN10" s="59" t="s">
        <v>1596</v>
      </c>
      <c r="AO10" s="59" t="s">
        <v>1597</v>
      </c>
      <c r="AP10" s="59" t="s">
        <v>1598</v>
      </c>
      <c r="AQ10" s="59" t="s">
        <v>1599</v>
      </c>
      <c r="AR10" s="59" t="s">
        <v>1569</v>
      </c>
      <c r="AS10" s="57" t="s">
        <v>171</v>
      </c>
      <c r="AT10" s="57" t="s">
        <v>40</v>
      </c>
      <c r="AU10" s="193" t="s">
        <v>2604</v>
      </c>
      <c r="AV10" s="193" t="s">
        <v>2610</v>
      </c>
      <c r="AW10" s="193" t="s">
        <v>2611</v>
      </c>
      <c r="AX10" s="193" t="s">
        <v>2612</v>
      </c>
      <c r="AY10" s="193" t="s">
        <v>2613</v>
      </c>
      <c r="AZ10" s="193" t="s">
        <v>2614</v>
      </c>
      <c r="BA10" s="193" t="s">
        <v>2625</v>
      </c>
      <c r="BB10" s="193" t="s">
        <v>2626</v>
      </c>
      <c r="BC10" s="193" t="s">
        <v>2627</v>
      </c>
      <c r="BD10" s="193" t="s">
        <v>2628</v>
      </c>
      <c r="BE10" s="193" t="s">
        <v>2629</v>
      </c>
      <c r="BF10" s="193" t="s">
        <v>2635</v>
      </c>
      <c r="BG10" s="193" t="s">
        <v>2636</v>
      </c>
      <c r="BH10" s="193" t="s">
        <v>2637</v>
      </c>
      <c r="BI10" s="193" t="s">
        <v>2638</v>
      </c>
      <c r="BJ10" s="193" t="s">
        <v>2639</v>
      </c>
      <c r="BK10" s="193" t="s">
        <v>2640</v>
      </c>
      <c r="BL10" s="193" t="s">
        <v>2641</v>
      </c>
      <c r="BM10" s="193" t="s">
        <v>2642</v>
      </c>
      <c r="BN10" s="193" t="s">
        <v>2658</v>
      </c>
      <c r="BO10" s="193" t="s">
        <v>2659</v>
      </c>
      <c r="BP10" s="193" t="s">
        <v>2660</v>
      </c>
      <c r="BQ10" s="193" t="s">
        <v>2661</v>
      </c>
      <c r="BR10" s="194" t="s">
        <v>2647</v>
      </c>
      <c r="BS10" s="194" t="s">
        <v>2650</v>
      </c>
      <c r="BT10" s="194" t="s">
        <v>2651</v>
      </c>
      <c r="BU10" s="194" t="s">
        <v>2652</v>
      </c>
      <c r="BV10" s="194" t="s">
        <v>2656</v>
      </c>
      <c r="BW10" s="213" t="s">
        <v>2743</v>
      </c>
      <c r="BX10" s="213" t="s">
        <v>2744</v>
      </c>
      <c r="BY10" s="57" t="s">
        <v>2745</v>
      </c>
      <c r="BZ10" s="57" t="s">
        <v>2746</v>
      </c>
      <c r="CA10" s="57" t="s">
        <v>2747</v>
      </c>
      <c r="CB10" s="57" t="s">
        <v>2748</v>
      </c>
      <c r="CC10" s="57" t="s">
        <v>2749</v>
      </c>
      <c r="CD10" s="57" t="s">
        <v>2730</v>
      </c>
      <c r="CE10" s="57" t="s">
        <v>2790</v>
      </c>
      <c r="CF10" s="57" t="s">
        <v>2791</v>
      </c>
      <c r="CG10" s="57" t="s">
        <v>2792</v>
      </c>
      <c r="CH10" s="57" t="s">
        <v>2793</v>
      </c>
      <c r="CI10" s="57" t="s">
        <v>2794</v>
      </c>
      <c r="CJ10" s="57" t="s">
        <v>2756</v>
      </c>
      <c r="CK10" s="57" t="s">
        <v>2765</v>
      </c>
      <c r="CM10" s="57" t="s">
        <v>2795</v>
      </c>
      <c r="CN10" s="57" t="s">
        <v>2796</v>
      </c>
      <c r="CO10" s="57" t="s">
        <v>2797</v>
      </c>
      <c r="CP10" s="57" t="s">
        <v>2798</v>
      </c>
      <c r="CQ10" s="57" t="s">
        <v>2799</v>
      </c>
      <c r="CR10" s="57" t="s">
        <v>2800</v>
      </c>
      <c r="CS10" s="57" t="s">
        <v>2801</v>
      </c>
      <c r="CT10" s="57" t="s">
        <v>32</v>
      </c>
      <c r="CU10" s="57" t="s">
        <v>2802</v>
      </c>
      <c r="CV10" s="57" t="s">
        <v>2804</v>
      </c>
      <c r="CW10" s="57" t="s">
        <v>2803</v>
      </c>
      <c r="CX10" s="57" t="s">
        <v>2805</v>
      </c>
      <c r="CY10" s="57" t="s">
        <v>2806</v>
      </c>
      <c r="CZ10" s="57" t="s">
        <v>2807</v>
      </c>
      <c r="DA10" s="57" t="s">
        <v>2808</v>
      </c>
      <c r="DB10" s="57" t="s">
        <v>2809</v>
      </c>
      <c r="DC10" s="57" t="s">
        <v>2810</v>
      </c>
      <c r="DD10" s="57" t="s">
        <v>2811</v>
      </c>
      <c r="DE10" s="57" t="s">
        <v>2812</v>
      </c>
      <c r="DF10" s="57" t="s">
        <v>2813</v>
      </c>
      <c r="DG10" s="57" t="s">
        <v>2814</v>
      </c>
      <c r="DI10" s="57" t="s">
        <v>2808</v>
      </c>
      <c r="DJ10" s="57" t="s">
        <v>2813</v>
      </c>
      <c r="DK10" s="57" t="s">
        <v>2815</v>
      </c>
      <c r="DL10" s="57" t="s">
        <v>2816</v>
      </c>
      <c r="DN10" s="57" t="s">
        <v>2817</v>
      </c>
      <c r="DO10" s="57" t="s">
        <v>2818</v>
      </c>
      <c r="DP10" s="57" t="s">
        <v>2819</v>
      </c>
      <c r="DQ10" s="57" t="s">
        <v>2820</v>
      </c>
      <c r="DR10" s="57" t="s">
        <v>2821</v>
      </c>
      <c r="DS10" s="57" t="s">
        <v>2801</v>
      </c>
    </row>
    <row r="11" spans="1:123" s="61" customFormat="1">
      <c r="A11" s="57" t="str">
        <f ca="1">IF(D11="","",CONCATENATE("#='",C11,"'!B2"))</f>
        <v>#='1'!B2</v>
      </c>
      <c r="B11" s="106" t="str">
        <f ca="1">IF(D11="","",HYPERLINK(A11,"zum Datenblatt"))</f>
        <v>zum Datenblatt</v>
      </c>
      <c r="C11" s="60">
        <v>1</v>
      </c>
      <c r="D11" s="57">
        <f ca="1">IFERROR(INDIRECT($C11&amp;"!"&amp;$D$9),"")</f>
        <v>2020</v>
      </c>
      <c r="G11" s="57" t="str">
        <f ca="1">IFERROR(IF(INDIRECT($C11&amp;"!"&amp;$G$9)="","nein","ja"),"")</f>
        <v>ja</v>
      </c>
      <c r="H11" s="57" t="str">
        <f ca="1">IFERROR(LEFT(N11,2),"")</f>
        <v>01</v>
      </c>
      <c r="I11" s="61" t="str">
        <f ca="1">IFERROR(VLOOKUP(H11,Parameter!L:M,2,FALSE),"")</f>
        <v>Mitte</v>
      </c>
      <c r="J11" s="57" t="str">
        <f ca="1">IFERROR(LEFT(N11,4),"")</f>
        <v>0101</v>
      </c>
      <c r="K11" s="61" t="str">
        <f ca="1">IFERROR(VLOOKUP(J11,Parameter!I:K,3,FALSE),"")</f>
        <v>Zentrum</v>
      </c>
      <c r="L11" s="57" t="str">
        <f ca="1">IFERROR(LEFT(N11,6),"")</f>
        <v>010112</v>
      </c>
      <c r="M11" s="61" t="str">
        <f ca="1">IFERROR(VLOOKUP(L11,Parameter!F:H,3,FALSE),"")</f>
        <v>Regierungsviertel</v>
      </c>
      <c r="N11" s="57" t="str">
        <f ca="1">IFERROR(INDIRECT($C11&amp;"!"&amp;$N$9),"")</f>
        <v>01011201</v>
      </c>
      <c r="O11" s="61" t="str">
        <f ca="1">IFERROR(VLOOKUP(N11,Parameter!C:E,3,FALSE),"")</f>
        <v>Wilhelmstraße</v>
      </c>
      <c r="P11" s="61" t="str">
        <f ca="1">IFERROR(INDIRECT($C11&amp;"!"&amp;$P$9),"")</f>
        <v>Testeineinrichtung</v>
      </c>
      <c r="Q11" s="61" t="str">
        <f ca="1">IFERROR(INDIRECT($C11&amp;"!"&amp;$Q$9),"")</f>
        <v>Kaiserin-Auguste-Allee</v>
      </c>
      <c r="R11" s="57">
        <f ca="1">IFERROR(INDIRECT($C11&amp;"!"&amp;$R$9),"")</f>
        <v>123</v>
      </c>
      <c r="S11" s="57">
        <f ca="1">IFERROR(INDIRECT($C11&amp;"!"&amp;$S$9),"")</f>
        <v>10117</v>
      </c>
      <c r="T11" s="57">
        <f ca="1">IFERROR(INDIRECT($C11&amp;"!"&amp;$T$9),"")</f>
        <v>69</v>
      </c>
      <c r="U11" s="61">
        <f t="shared" ref="U11:Y12" ca="1" si="1">IFERROR(INDIRECT($C11&amp;"!"&amp;U$9),"")</f>
        <v>0</v>
      </c>
      <c r="V11" s="61" t="str">
        <f t="shared" ca="1" si="1"/>
        <v>0187-234444</v>
      </c>
      <c r="W11" s="61">
        <f t="shared" ca="1" si="1"/>
        <v>0</v>
      </c>
      <c r="X11" s="61">
        <f t="shared" ca="1" si="1"/>
        <v>0</v>
      </c>
      <c r="Y11" s="57">
        <f t="shared" ca="1" si="1"/>
        <v>0</v>
      </c>
      <c r="Z11" s="57" t="str">
        <f ca="1">IFERROR(IF(INDIRECT($C11&amp;"!"&amp;Z$9)&gt;0,"Ja","nein"),"")</f>
        <v>Ja</v>
      </c>
      <c r="AA11" s="61" t="str">
        <f t="shared" ref="AA11:AC12" ca="1" si="2">IFERROR(INDIRECT($C11&amp;"!"&amp;AA$9),"")</f>
        <v>Jugendamt (örtlicher Träger)</v>
      </c>
      <c r="AB11" s="61">
        <f t="shared" ca="1" si="2"/>
        <v>0</v>
      </c>
      <c r="AC11" s="61">
        <f t="shared" ca="1" si="2"/>
        <v>0</v>
      </c>
      <c r="AD11" s="61" t="str">
        <f t="shared" ref="AD11:AD42" ca="1" si="3">IFERROR(IF(INDIRECT($C11&amp;"!"&amp;$AD$9)="x","PbS oder ASP oder Kinderfarm","Jugendfreizeiteinrichtungen (JFE)"),"")</f>
        <v>Jugendfreizeiteinrichtungen (JFE)</v>
      </c>
      <c r="AE11" s="61" t="str">
        <f t="shared" ref="AE11:AE42" ca="1" si="4">IFERROR(INDIRECT($C11&amp;"!"&amp;$AE$9),"")</f>
        <v>keine Auswahl getroffen</v>
      </c>
      <c r="AF11" s="57" t="str">
        <f ca="1">IFERROR(IF(LEFT(INDIRECT($C11&amp;"!"&amp;$AF$9),2)="Ki","ja","nein"),"")</f>
        <v>nein</v>
      </c>
      <c r="AG11" s="57" t="str">
        <f t="shared" ref="AG11:AG42" ca="1" si="5">IFERROR(IF(LEFT(INDIRECT($C11&amp;"!"&amp;$AG$9),1)="J","ja","nein"),"")</f>
        <v>nein</v>
      </c>
      <c r="AH11" s="57" t="str">
        <f t="shared" ref="AH11:AH42" ca="1" si="6">IFERROR(IF(INDIRECT($C11&amp;"!"&amp;$AI$9)="","nein","ja"),"")</f>
        <v>ja</v>
      </c>
      <c r="AI11" s="62">
        <f ca="1">IFERROR(INDIRECT($C11&amp;"!"&amp;AH$9),"")</f>
        <v>69</v>
      </c>
      <c r="AJ11" s="63">
        <f t="shared" ref="AJ11:AR12" ca="1" si="7">IFERROR(INDIRECT($C11&amp;"!"&amp;AJ$9),"")</f>
        <v>4</v>
      </c>
      <c r="AK11" s="57">
        <f t="shared" ca="1" si="7"/>
        <v>2.98</v>
      </c>
      <c r="AL11" s="176">
        <f t="shared" ca="1" si="7"/>
        <v>4</v>
      </c>
      <c r="AM11" s="176">
        <f t="shared" ca="1" si="7"/>
        <v>2</v>
      </c>
      <c r="AN11" s="57">
        <f t="shared" ca="1" si="7"/>
        <v>33</v>
      </c>
      <c r="AO11" s="57">
        <f t="shared" ca="1" si="7"/>
        <v>36</v>
      </c>
      <c r="AP11" s="57">
        <f t="shared" ca="1" si="7"/>
        <v>39</v>
      </c>
      <c r="AQ11" s="57">
        <f t="shared" ca="1" si="7"/>
        <v>42</v>
      </c>
      <c r="AR11" s="57">
        <f t="shared" ca="1" si="7"/>
        <v>48</v>
      </c>
      <c r="AS11" s="57">
        <f ca="1">IFERROR(VLOOKUP(L11,Parameter!F:O,10,FALSE),"")</f>
        <v>2</v>
      </c>
      <c r="AT11" s="61" t="str">
        <f ca="1">IF(D11="","",IFERROR(IF(VLOOKUP(N11,Parameter!C:L,10,FALSE)=$AT$8,"ok","F"),"L"))</f>
        <v>ok</v>
      </c>
      <c r="AU11" s="57">
        <f t="shared" ref="AU11:AZ74" ca="1" si="8">IFERROR(INDIRECT($C11&amp;"!"&amp;AU$9),"")</f>
        <v>45</v>
      </c>
      <c r="AV11" s="57">
        <f t="shared" ca="1" si="8"/>
        <v>11</v>
      </c>
      <c r="AW11" s="57">
        <f t="shared" ca="1" si="8"/>
        <v>12</v>
      </c>
      <c r="AX11" s="57">
        <f t="shared" ca="1" si="8"/>
        <v>13</v>
      </c>
      <c r="AY11" s="57">
        <f t="shared" ca="1" si="8"/>
        <v>14</v>
      </c>
      <c r="AZ11" s="57">
        <f t="shared" ca="1" si="8"/>
        <v>15</v>
      </c>
      <c r="BA11" s="57">
        <f t="shared" ref="BA11:BJ74" ca="1" si="9">IFERROR(INDIRECT($C11&amp;"!"&amp;BA$9),"")</f>
        <v>1</v>
      </c>
      <c r="BB11" s="57">
        <f t="shared" ca="1" si="9"/>
        <v>2</v>
      </c>
      <c r="BC11" s="57">
        <f t="shared" ca="1" si="9"/>
        <v>3</v>
      </c>
      <c r="BD11" s="57">
        <f t="shared" ca="1" si="9"/>
        <v>4</v>
      </c>
      <c r="BE11" s="57">
        <f t="shared" ca="1" si="9"/>
        <v>5</v>
      </c>
      <c r="BF11" s="57">
        <f t="shared" ca="1" si="9"/>
        <v>21</v>
      </c>
      <c r="BG11" s="57">
        <f t="shared" ca="1" si="9"/>
        <v>22</v>
      </c>
      <c r="BH11" s="57">
        <f t="shared" ca="1" si="9"/>
        <v>23</v>
      </c>
      <c r="BI11" s="57">
        <f t="shared" ca="1" si="9"/>
        <v>24</v>
      </c>
      <c r="BJ11" s="57">
        <f t="shared" ca="1" si="9"/>
        <v>25</v>
      </c>
      <c r="BK11" s="57">
        <f t="shared" ref="BK11:BV45" ca="1" si="10">IFERROR(INDIRECT($C11&amp;"!"&amp;BK$9),"")</f>
        <v>16</v>
      </c>
      <c r="BL11" s="57">
        <f t="shared" ca="1" si="10"/>
        <v>6</v>
      </c>
      <c r="BM11" s="57">
        <f t="shared" ca="1" si="10"/>
        <v>26</v>
      </c>
      <c r="BN11" s="57">
        <f t="shared" ca="1" si="10"/>
        <v>12</v>
      </c>
      <c r="BO11" s="57">
        <f t="shared" ca="1" si="10"/>
        <v>24</v>
      </c>
      <c r="BP11" s="57">
        <f t="shared" ca="1" si="10"/>
        <v>36</v>
      </c>
      <c r="BQ11" s="57">
        <f t="shared" ca="1" si="10"/>
        <v>1</v>
      </c>
      <c r="BR11" s="57">
        <f t="shared" ca="1" si="10"/>
        <v>123</v>
      </c>
      <c r="BS11" s="57">
        <f t="shared" ca="1" si="10"/>
        <v>400</v>
      </c>
      <c r="BT11" s="57">
        <f t="shared" ca="1" si="10"/>
        <v>300</v>
      </c>
      <c r="BU11" s="57">
        <f t="shared" ca="1" si="10"/>
        <v>200</v>
      </c>
      <c r="BV11" s="57">
        <f t="shared" ca="1" si="10"/>
        <v>234</v>
      </c>
      <c r="BW11" s="57">
        <f t="shared" ref="BW11:CB26" ca="1" si="11">IFERROR(INDIRECT($C11&amp;"!"&amp;BW$9),"")</f>
        <v>40</v>
      </c>
      <c r="BX11" s="57">
        <f t="shared" ca="1" si="11"/>
        <v>5</v>
      </c>
      <c r="BY11" s="57" t="str">
        <f t="shared" ca="1" si="11"/>
        <v>Jugendzentrum/zentrale (Groß-) Einrichtung</v>
      </c>
      <c r="BZ11" s="57" t="str">
        <f t="shared" ca="1" si="11"/>
        <v>Jugendkultur und künstlerische Kreaktivität</v>
      </c>
      <c r="CA11" s="57" t="str">
        <f t="shared" ca="1" si="11"/>
        <v>Handwerk und Technik</v>
      </c>
      <c r="CB11" s="57" t="str">
        <f t="shared" ca="1" si="11"/>
        <v>keine Auswahl getroffen</v>
      </c>
      <c r="CC11" s="57">
        <f ca="1">IFERROR(AN11+AO11+AP11+AQ11,"")</f>
        <v>150</v>
      </c>
      <c r="CD11" s="57"/>
      <c r="CE11" s="57" t="str">
        <f ca="1">IF(AN11="","",IF(AN11&gt;0,"ja","nein"))</f>
        <v>ja</v>
      </c>
      <c r="CF11" s="57" t="str">
        <f t="shared" ref="CF11:CH11" ca="1" si="12">IF(AO11="","",IF(AO11&gt;0,"ja","nein"))</f>
        <v>ja</v>
      </c>
      <c r="CG11" s="57" t="str">
        <f t="shared" ca="1" si="12"/>
        <v>ja</v>
      </c>
      <c r="CH11" s="57" t="str">
        <f t="shared" ca="1" si="12"/>
        <v>ja</v>
      </c>
      <c r="CI11" s="57" t="str">
        <f ca="1">IF(AU11="","",IF(AU11&gt;0,"ja","nein"))</f>
        <v>ja</v>
      </c>
      <c r="CJ11" s="57">
        <f ca="1">IFERROR(INDIRECT($C11&amp;"!"&amp;CJ$9),"")</f>
        <v>1</v>
      </c>
      <c r="CK11" s="57">
        <f t="shared" ref="CK11:CZ26" ca="1" si="13">IFERROR(INDIRECT($C11&amp;"!"&amp;CK$9),"")</f>
        <v>1</v>
      </c>
      <c r="CL11" s="57" t="str">
        <f t="shared" ca="1" si="13"/>
        <v/>
      </c>
      <c r="CM11" s="57">
        <f t="shared" ca="1" si="13"/>
        <v>0</v>
      </c>
      <c r="CN11" s="57">
        <f t="shared" ca="1" si="13"/>
        <v>0</v>
      </c>
      <c r="CO11" s="57">
        <f t="shared" ca="1" si="13"/>
        <v>0</v>
      </c>
      <c r="CP11" s="57">
        <f t="shared" ca="1" si="13"/>
        <v>0</v>
      </c>
      <c r="CQ11" s="57">
        <f t="shared" ca="1" si="13"/>
        <v>0</v>
      </c>
      <c r="CR11" s="57">
        <f t="shared" ca="1" si="13"/>
        <v>0</v>
      </c>
      <c r="CS11" s="57">
        <f t="shared" ca="1" si="13"/>
        <v>0</v>
      </c>
      <c r="CT11" s="57">
        <f t="shared" ca="1" si="13"/>
        <v>0</v>
      </c>
      <c r="CU11" s="57">
        <f t="shared" ca="1" si="13"/>
        <v>0</v>
      </c>
      <c r="CV11" s="57">
        <f t="shared" ca="1" si="13"/>
        <v>0</v>
      </c>
      <c r="CW11" s="57">
        <f t="shared" ca="1" si="13"/>
        <v>0</v>
      </c>
      <c r="CX11" s="57">
        <f t="shared" ca="1" si="13"/>
        <v>1</v>
      </c>
      <c r="CY11" s="57">
        <f t="shared" ca="1" si="13"/>
        <v>2</v>
      </c>
      <c r="CZ11" s="57">
        <f t="shared" ca="1" si="13"/>
        <v>3</v>
      </c>
      <c r="DA11" s="57">
        <f t="shared" ref="DA11:DL26" ca="1" si="14">IFERROR(INDIRECT($C11&amp;"!"&amp;DA$9),"")</f>
        <v>4</v>
      </c>
      <c r="DB11" s="57">
        <f t="shared" ca="1" si="14"/>
        <v>5</v>
      </c>
      <c r="DC11" s="57">
        <f t="shared" ca="1" si="14"/>
        <v>6</v>
      </c>
      <c r="DD11" s="57">
        <f t="shared" ca="1" si="14"/>
        <v>7</v>
      </c>
      <c r="DE11" s="57">
        <f t="shared" ca="1" si="14"/>
        <v>8</v>
      </c>
      <c r="DF11" s="57">
        <f t="shared" ca="1" si="14"/>
        <v>9</v>
      </c>
      <c r="DG11" s="57">
        <f t="shared" ca="1" si="14"/>
        <v>10</v>
      </c>
      <c r="DH11" s="57">
        <f ca="1">IF(A11="","",IF(SUM(DI11:DL11)&gt;0,1,2))</f>
        <v>1</v>
      </c>
      <c r="DI11" s="57">
        <f t="shared" ca="1" si="14"/>
        <v>23</v>
      </c>
      <c r="DJ11" s="57">
        <f t="shared" ca="1" si="14"/>
        <v>43</v>
      </c>
      <c r="DK11" s="57">
        <f t="shared" ca="1" si="14"/>
        <v>12</v>
      </c>
      <c r="DL11" s="57">
        <f t="shared" ca="1" si="14"/>
        <v>13</v>
      </c>
      <c r="DM11" s="57">
        <f ca="1">IF(A11="","",IF(SUM(DN11:DS11)&gt;0,1,2))</f>
        <v>1</v>
      </c>
      <c r="DN11" s="57">
        <f t="shared" ref="DN11:DS26" ca="1" si="15">IFERROR(INDIRECT($C11&amp;"!"&amp;DN$9),"")</f>
        <v>1</v>
      </c>
      <c r="DO11" s="57">
        <f t="shared" ca="1" si="15"/>
        <v>2</v>
      </c>
      <c r="DP11" s="57">
        <f t="shared" ca="1" si="15"/>
        <v>3</v>
      </c>
      <c r="DQ11" s="57">
        <f t="shared" ca="1" si="15"/>
        <v>4</v>
      </c>
      <c r="DR11" s="57">
        <f t="shared" ca="1" si="15"/>
        <v>5</v>
      </c>
      <c r="DS11" s="57">
        <f t="shared" ca="1" si="15"/>
        <v>6</v>
      </c>
    </row>
    <row r="12" spans="1:123" s="64" customFormat="1">
      <c r="A12" s="57" t="str">
        <f t="shared" ref="A12:A75" ca="1" si="16">IF(D12="","",CONCATENATE("#='",C12,"'!B2"))</f>
        <v/>
      </c>
      <c r="B12" s="109" t="str">
        <f t="shared" ref="B12:B75" ca="1" si="17">IF(D12="","",HYPERLINK(A12,"zum Datenblatt"))</f>
        <v/>
      </c>
      <c r="C12" s="110">
        <v>2</v>
      </c>
      <c r="D12" s="110" t="str">
        <f ca="1">IFERROR(INDIRECT($C12&amp;"!"&amp;$D$9),"")</f>
        <v/>
      </c>
      <c r="E12" s="111"/>
      <c r="F12" s="111"/>
      <c r="G12" s="110" t="str">
        <f ca="1">IFERROR(IF(INDIRECT($C12&amp;"!"&amp;$G$9)="","nein","ja"),"")</f>
        <v/>
      </c>
      <c r="H12" s="110" t="str">
        <f t="shared" ref="H12" ca="1" si="18">IFERROR(LEFT(N12,2),"")</f>
        <v/>
      </c>
      <c r="I12" s="112" t="str">
        <f ca="1">IFERROR(VLOOKUP(H12,Parameter!L:M,2,FALSE),"")</f>
        <v/>
      </c>
      <c r="J12" s="110" t="str">
        <f t="shared" ref="J12" ca="1" si="19">IFERROR(LEFT(N12,4),"")</f>
        <v/>
      </c>
      <c r="K12" s="112" t="str">
        <f ca="1">IFERROR(VLOOKUP(J12,Parameter!I:K,3,FALSE),"")</f>
        <v/>
      </c>
      <c r="L12" s="110" t="str">
        <f t="shared" ref="L12" ca="1" si="20">IFERROR(LEFT(N12,6),"")</f>
        <v/>
      </c>
      <c r="M12" s="112" t="str">
        <f ca="1">IFERROR(VLOOKUP(L12,Parameter!F:H,3,FALSE),"")</f>
        <v/>
      </c>
      <c r="N12" s="110" t="str">
        <f ca="1">IFERROR(INDIRECT($C12&amp;"!"&amp;$N$9),"")</f>
        <v/>
      </c>
      <c r="O12" s="112" t="str">
        <f ca="1">IFERROR(VLOOKUP(N12,Parameter!C:E,3,FALSE),"")</f>
        <v/>
      </c>
      <c r="P12" s="112" t="str">
        <f ca="1">IFERROR(INDIRECT($C12&amp;"!"&amp;$P$9),"")</f>
        <v/>
      </c>
      <c r="Q12" s="112" t="str">
        <f ca="1">IFERROR(INDIRECT($C12&amp;"!"&amp;$Q$9),"")</f>
        <v/>
      </c>
      <c r="R12" s="110" t="str">
        <f t="shared" ref="R12:R75" ca="1" si="21">IFERROR(INDIRECT($C12&amp;"!"&amp;$R$9),"")</f>
        <v/>
      </c>
      <c r="S12" s="110" t="str">
        <f ca="1">IFERROR(INDIRECT($C12&amp;"!"&amp;$S$9),"")</f>
        <v/>
      </c>
      <c r="T12" s="110" t="str">
        <f ca="1">IFERROR(INDIRECT($C12&amp;"!"&amp;$T$9),"")</f>
        <v/>
      </c>
      <c r="U12" s="112" t="str">
        <f t="shared" ca="1" si="1"/>
        <v/>
      </c>
      <c r="V12" s="112" t="str">
        <f t="shared" ca="1" si="1"/>
        <v/>
      </c>
      <c r="W12" s="112" t="str">
        <f t="shared" ca="1" si="1"/>
        <v/>
      </c>
      <c r="X12" s="112" t="str">
        <f t="shared" ca="1" si="1"/>
        <v/>
      </c>
      <c r="Y12" s="110" t="str">
        <f t="shared" ca="1" si="1"/>
        <v/>
      </c>
      <c r="Z12" s="110" t="str">
        <f ca="1">IFERROR(IF(INDIRECT($C12&amp;"!"&amp;Z$9)&gt;0,"Ja","nein"),"")</f>
        <v/>
      </c>
      <c r="AA12" s="111" t="str">
        <f t="shared" ca="1" si="2"/>
        <v/>
      </c>
      <c r="AB12" s="112" t="str">
        <f t="shared" ca="1" si="2"/>
        <v/>
      </c>
      <c r="AC12" s="112" t="str">
        <f t="shared" ca="1" si="2"/>
        <v/>
      </c>
      <c r="AD12" s="112" t="str">
        <f t="shared" ca="1" si="3"/>
        <v/>
      </c>
      <c r="AE12" s="111" t="str">
        <f t="shared" ca="1" si="4"/>
        <v/>
      </c>
      <c r="AF12" s="110" t="str">
        <f t="shared" ref="AF12:AF75" ca="1" si="22">IFERROR(IF(LEFT(INDIRECT($C12&amp;"!"&amp;$AF$9),2)="Ki","ja","nein"),"")</f>
        <v/>
      </c>
      <c r="AG12" s="110" t="str">
        <f t="shared" ca="1" si="5"/>
        <v/>
      </c>
      <c r="AH12" s="110" t="str">
        <f t="shared" ca="1" si="6"/>
        <v/>
      </c>
      <c r="AI12" s="113" t="str">
        <f ca="1">IFERROR(INDIRECT($C12&amp;"!"&amp;AH$9),"")</f>
        <v/>
      </c>
      <c r="AJ12" s="114" t="str">
        <f t="shared" ca="1" si="7"/>
        <v/>
      </c>
      <c r="AK12" s="110" t="str">
        <f t="shared" ca="1" si="7"/>
        <v/>
      </c>
      <c r="AL12" s="177" t="str">
        <f t="shared" ca="1" si="7"/>
        <v/>
      </c>
      <c r="AM12" s="177" t="str">
        <f t="shared" ca="1" si="7"/>
        <v/>
      </c>
      <c r="AN12" s="110" t="str">
        <f t="shared" ca="1" si="7"/>
        <v/>
      </c>
      <c r="AO12" s="110" t="str">
        <f t="shared" ca="1" si="7"/>
        <v/>
      </c>
      <c r="AP12" s="110" t="str">
        <f t="shared" ca="1" si="7"/>
        <v/>
      </c>
      <c r="AQ12" s="110" t="str">
        <f t="shared" ca="1" si="7"/>
        <v/>
      </c>
      <c r="AR12" s="110" t="str">
        <f t="shared" ca="1" si="7"/>
        <v/>
      </c>
      <c r="AS12" s="57" t="str">
        <f ca="1">IFERROR(VLOOKUP(L12,Parameter!F:O,10,FALSE),"")</f>
        <v/>
      </c>
      <c r="AT12" s="61" t="str">
        <f ca="1">IF(D12="","",IFERROR(IF(VLOOKUP(N12,Parameter!C:L,10,FALSE)=$AT$8,"ok","F"),"L"))</f>
        <v/>
      </c>
      <c r="AU12" s="110" t="str">
        <f t="shared" ca="1" si="8"/>
        <v/>
      </c>
      <c r="AV12" s="110" t="str">
        <f t="shared" ca="1" si="8"/>
        <v/>
      </c>
      <c r="AW12" s="110" t="str">
        <f t="shared" ca="1" si="8"/>
        <v/>
      </c>
      <c r="AX12" s="110" t="str">
        <f t="shared" ca="1" si="8"/>
        <v/>
      </c>
      <c r="AY12" s="110" t="str">
        <f t="shared" ca="1" si="8"/>
        <v/>
      </c>
      <c r="AZ12" s="110" t="str">
        <f t="shared" ca="1" si="8"/>
        <v/>
      </c>
      <c r="BA12" s="110" t="str">
        <f t="shared" ca="1" si="9"/>
        <v/>
      </c>
      <c r="BB12" s="110" t="str">
        <f t="shared" ca="1" si="9"/>
        <v/>
      </c>
      <c r="BC12" s="110" t="str">
        <f t="shared" ca="1" si="9"/>
        <v/>
      </c>
      <c r="BD12" s="110" t="str">
        <f t="shared" ca="1" si="9"/>
        <v/>
      </c>
      <c r="BE12" s="110" t="str">
        <f t="shared" ca="1" si="9"/>
        <v/>
      </c>
      <c r="BF12" s="110" t="str">
        <f t="shared" ca="1" si="9"/>
        <v/>
      </c>
      <c r="BG12" s="110" t="str">
        <f t="shared" ca="1" si="9"/>
        <v/>
      </c>
      <c r="BH12" s="110" t="str">
        <f t="shared" ca="1" si="9"/>
        <v/>
      </c>
      <c r="BI12" s="110" t="str">
        <f t="shared" ca="1" si="9"/>
        <v/>
      </c>
      <c r="BJ12" s="110" t="str">
        <f t="shared" ca="1" si="9"/>
        <v/>
      </c>
      <c r="BK12" s="110" t="str">
        <f t="shared" ca="1" si="10"/>
        <v/>
      </c>
      <c r="BL12" s="110" t="str">
        <f t="shared" ca="1" si="10"/>
        <v/>
      </c>
      <c r="BM12" s="110" t="str">
        <f t="shared" ca="1" si="10"/>
        <v/>
      </c>
      <c r="BN12" s="110" t="str">
        <f t="shared" ca="1" si="10"/>
        <v/>
      </c>
      <c r="BO12" s="110" t="str">
        <f t="shared" ca="1" si="10"/>
        <v/>
      </c>
      <c r="BP12" s="110" t="str">
        <f t="shared" ca="1" si="10"/>
        <v/>
      </c>
      <c r="BQ12" s="110" t="str">
        <f t="shared" ca="1" si="10"/>
        <v/>
      </c>
      <c r="BR12" s="110" t="str">
        <f t="shared" ca="1" si="10"/>
        <v/>
      </c>
      <c r="BS12" s="110" t="str">
        <f t="shared" ca="1" si="10"/>
        <v/>
      </c>
      <c r="BT12" s="110" t="str">
        <f t="shared" ca="1" si="10"/>
        <v/>
      </c>
      <c r="BU12" s="110" t="str">
        <f t="shared" ca="1" si="10"/>
        <v/>
      </c>
      <c r="BV12" s="110" t="str">
        <f t="shared" ca="1" si="10"/>
        <v/>
      </c>
      <c r="BW12" s="57" t="str">
        <f t="shared" ca="1" si="11"/>
        <v/>
      </c>
      <c r="BX12" s="57" t="str">
        <f t="shared" ca="1" si="11"/>
        <v/>
      </c>
      <c r="BY12" s="57" t="str">
        <f t="shared" ca="1" si="11"/>
        <v/>
      </c>
      <c r="BZ12" s="57" t="str">
        <f t="shared" ca="1" si="11"/>
        <v/>
      </c>
      <c r="CA12" s="57" t="str">
        <f t="shared" ca="1" si="11"/>
        <v/>
      </c>
      <c r="CB12" s="57" t="str">
        <f t="shared" ca="1" si="11"/>
        <v/>
      </c>
      <c r="CC12" s="57" t="str">
        <f t="shared" ref="CC12:CC75" ca="1" si="23">IFERROR(AN12+AO12+AP12+AQ12,"")</f>
        <v/>
      </c>
      <c r="CD12" s="57"/>
      <c r="CE12" s="57" t="str">
        <f t="shared" ref="CE12:CE75" ca="1" si="24">IF(AN12="","",IF(AN12&gt;0,"ja","nein"))</f>
        <v/>
      </c>
      <c r="CF12" s="57" t="str">
        <f t="shared" ref="CF12:CF75" ca="1" si="25">IF(AO12="","",IF(AO12&gt;0,"ja","nein"))</f>
        <v/>
      </c>
      <c r="CG12" s="57" t="str">
        <f t="shared" ref="CG12:CG75" ca="1" si="26">IF(AP12="","",IF(AP12&gt;0,"ja","nein"))</f>
        <v/>
      </c>
      <c r="CH12" s="57" t="str">
        <f t="shared" ref="CH12:CH75" ca="1" si="27">IF(AQ12="","",IF(AQ12&gt;0,"ja","nein"))</f>
        <v/>
      </c>
      <c r="CI12" s="57" t="str">
        <f t="shared" ref="CI12:CI75" ca="1" si="28">IF(AU12="","",IF(AU12&gt;0,"ja","nein"))</f>
        <v/>
      </c>
      <c r="CJ12" s="57" t="str">
        <f t="shared" ref="CJ12:CJ14" ca="1" si="29">IFERROR(INDIRECT($C12&amp;"!"&amp;CJ$9),"")</f>
        <v/>
      </c>
      <c r="CK12" s="57" t="str">
        <f t="shared" ca="1" si="13"/>
        <v/>
      </c>
      <c r="CL12" s="57" t="str">
        <f t="shared" ca="1" si="13"/>
        <v/>
      </c>
      <c r="CM12" s="57" t="str">
        <f t="shared" ca="1" si="13"/>
        <v/>
      </c>
      <c r="CN12" s="57" t="str">
        <f t="shared" ca="1" si="13"/>
        <v/>
      </c>
      <c r="CO12" s="57" t="str">
        <f t="shared" ca="1" si="13"/>
        <v/>
      </c>
      <c r="CP12" s="57" t="str">
        <f t="shared" ca="1" si="13"/>
        <v/>
      </c>
      <c r="CQ12" s="57" t="str">
        <f t="shared" ca="1" si="13"/>
        <v/>
      </c>
      <c r="CR12" s="57" t="str">
        <f t="shared" ca="1" si="13"/>
        <v/>
      </c>
      <c r="CS12" s="57" t="str">
        <f t="shared" ca="1" si="13"/>
        <v/>
      </c>
      <c r="CT12" s="57" t="str">
        <f t="shared" ca="1" si="13"/>
        <v/>
      </c>
      <c r="CU12" s="57" t="str">
        <f t="shared" ca="1" si="13"/>
        <v/>
      </c>
      <c r="CV12" s="57" t="str">
        <f t="shared" ca="1" si="13"/>
        <v/>
      </c>
      <c r="CW12" s="57" t="str">
        <f t="shared" ca="1" si="13"/>
        <v/>
      </c>
      <c r="CX12" s="57" t="str">
        <f t="shared" ref="CX12:DD75" ca="1" si="30">IFERROR(INDIRECT($C12&amp;"!"&amp;CX$9),"")</f>
        <v/>
      </c>
      <c r="CY12" s="57" t="str">
        <f t="shared" ca="1" si="30"/>
        <v/>
      </c>
      <c r="CZ12" s="57" t="str">
        <f t="shared" ca="1" si="30"/>
        <v/>
      </c>
      <c r="DA12" s="57" t="str">
        <f t="shared" ca="1" si="14"/>
        <v/>
      </c>
      <c r="DB12" s="57" t="str">
        <f t="shared" ca="1" si="14"/>
        <v/>
      </c>
      <c r="DC12" s="57" t="str">
        <f t="shared" ca="1" si="14"/>
        <v/>
      </c>
      <c r="DD12" s="57" t="str">
        <f t="shared" ca="1" si="14"/>
        <v/>
      </c>
      <c r="DE12" s="57" t="str">
        <f t="shared" ca="1" si="14"/>
        <v/>
      </c>
      <c r="DF12" s="57" t="str">
        <f t="shared" ca="1" si="14"/>
        <v/>
      </c>
      <c r="DG12" s="57" t="str">
        <f t="shared" ca="1" si="14"/>
        <v/>
      </c>
      <c r="DH12" s="57" t="str">
        <f t="shared" ref="DH12:DH75" ca="1" si="31">IF(A12="","",IF(SUM(DI12:DL12)&gt;0,1,2))</f>
        <v/>
      </c>
      <c r="DI12" s="57" t="str">
        <f t="shared" ca="1" si="14"/>
        <v/>
      </c>
      <c r="DJ12" s="57" t="str">
        <f t="shared" ca="1" si="14"/>
        <v/>
      </c>
      <c r="DK12" s="57" t="str">
        <f t="shared" ca="1" si="14"/>
        <v/>
      </c>
      <c r="DL12" s="57" t="str">
        <f t="shared" ca="1" si="14"/>
        <v/>
      </c>
      <c r="DM12" s="57" t="str">
        <f t="shared" ref="DM12:DM75" ca="1" si="32">IF(A12="","",IF(SUM(DN12:DS12)&gt;0,1,2))</f>
        <v/>
      </c>
      <c r="DN12" s="57" t="str">
        <f t="shared" ca="1" si="15"/>
        <v/>
      </c>
      <c r="DO12" s="57" t="str">
        <f t="shared" ca="1" si="15"/>
        <v/>
      </c>
      <c r="DP12" s="57" t="str">
        <f t="shared" ca="1" si="15"/>
        <v/>
      </c>
      <c r="DQ12" s="57" t="str">
        <f t="shared" ca="1" si="15"/>
        <v/>
      </c>
      <c r="DR12" s="57" t="str">
        <f t="shared" ca="1" si="15"/>
        <v/>
      </c>
      <c r="DS12" s="57" t="str">
        <f t="shared" ca="1" si="15"/>
        <v/>
      </c>
    </row>
    <row r="13" spans="1:123" s="64" customFormat="1">
      <c r="A13" s="57" t="str">
        <f t="shared" ca="1" si="16"/>
        <v/>
      </c>
      <c r="B13" s="106" t="str">
        <f t="shared" ca="1" si="17"/>
        <v/>
      </c>
      <c r="C13" s="60">
        <v>3</v>
      </c>
      <c r="D13" s="57" t="str">
        <f t="shared" ref="D13:D76" ca="1" si="33">IFERROR(INDIRECT($C13&amp;"!"&amp;$D$9),"")</f>
        <v/>
      </c>
      <c r="E13" s="61"/>
      <c r="F13" s="61"/>
      <c r="G13" s="57" t="str">
        <f t="shared" ref="G13:G76" ca="1" si="34">IFERROR(IF(INDIRECT($C13&amp;"!"&amp;$G$9)="","nein","ja"),"")</f>
        <v/>
      </c>
      <c r="H13" s="57" t="str">
        <f t="shared" ref="H13:H76" ca="1" si="35">IFERROR(LEFT(N13,2),"")</f>
        <v/>
      </c>
      <c r="I13" s="61" t="str">
        <f ca="1">IFERROR(VLOOKUP(H13,Parameter!L:M,2,FALSE),"")</f>
        <v/>
      </c>
      <c r="J13" s="57" t="str">
        <f t="shared" ref="J13:J76" ca="1" si="36">IFERROR(LEFT(N13,4),"")</f>
        <v/>
      </c>
      <c r="K13" s="61" t="str">
        <f ca="1">IFERROR(VLOOKUP(J13,Parameter!I:K,3,FALSE),"")</f>
        <v/>
      </c>
      <c r="L13" s="57" t="str">
        <f t="shared" ref="L13:L76" ca="1" si="37">IFERROR(LEFT(N13,6),"")</f>
        <v/>
      </c>
      <c r="M13" s="61" t="str">
        <f ca="1">IFERROR(VLOOKUP(L13,Parameter!F:H,3,FALSE),"")</f>
        <v/>
      </c>
      <c r="N13" s="57" t="str">
        <f t="shared" ref="N13:N76" ca="1" si="38">IFERROR(INDIRECT($C13&amp;"!"&amp;$N$9),"")</f>
        <v/>
      </c>
      <c r="O13" s="61" t="str">
        <f ca="1">IFERROR(VLOOKUP(N13,Parameter!C:E,3,FALSE),"")</f>
        <v/>
      </c>
      <c r="P13" s="61" t="str">
        <f t="shared" ref="P13:P76" ca="1" si="39">IFERROR(INDIRECT($C13&amp;"!"&amp;$P$9),"")</f>
        <v/>
      </c>
      <c r="Q13" s="61" t="str">
        <f t="shared" ref="Q13:Q76" ca="1" si="40">IFERROR(INDIRECT($C13&amp;"!"&amp;$Q$9),"")</f>
        <v/>
      </c>
      <c r="R13" s="57" t="str">
        <f t="shared" ca="1" si="21"/>
        <v/>
      </c>
      <c r="S13" s="57" t="str">
        <f t="shared" ref="S13:S76" ca="1" si="41">IFERROR(INDIRECT($C13&amp;"!"&amp;$S$9),"")</f>
        <v/>
      </c>
      <c r="T13" s="57" t="str">
        <f t="shared" ref="T13:T76" ca="1" si="42">IFERROR(INDIRECT($C13&amp;"!"&amp;$T$9),"")</f>
        <v/>
      </c>
      <c r="U13" s="61" t="str">
        <f t="shared" ref="U13:Y44" ca="1" si="43">IFERROR(INDIRECT($C13&amp;"!"&amp;U$9),"")</f>
        <v/>
      </c>
      <c r="V13" s="61" t="str">
        <f t="shared" ca="1" si="43"/>
        <v/>
      </c>
      <c r="W13" s="61" t="str">
        <f t="shared" ca="1" si="43"/>
        <v/>
      </c>
      <c r="X13" s="61" t="str">
        <f t="shared" ca="1" si="43"/>
        <v/>
      </c>
      <c r="Y13" s="57" t="str">
        <f t="shared" ca="1" si="43"/>
        <v/>
      </c>
      <c r="Z13" s="57" t="str">
        <f t="shared" ref="Z13:Z76" ca="1" si="44">IFERROR(IF(INDIRECT($C13&amp;"!"&amp;Z$9)&gt;0,"Ja","nein"),"")</f>
        <v/>
      </c>
      <c r="AA13" s="61" t="str">
        <f t="shared" ref="AA13:AC44" ca="1" si="45">IFERROR(INDIRECT($C13&amp;"!"&amp;AA$9),"")</f>
        <v/>
      </c>
      <c r="AB13" s="61" t="str">
        <f t="shared" ca="1" si="45"/>
        <v/>
      </c>
      <c r="AC13" s="61" t="str">
        <f t="shared" ca="1" si="45"/>
        <v/>
      </c>
      <c r="AD13" s="61" t="str">
        <f t="shared" ca="1" si="3"/>
        <v/>
      </c>
      <c r="AE13" s="61" t="str">
        <f t="shared" ca="1" si="4"/>
        <v/>
      </c>
      <c r="AF13" s="57" t="str">
        <f t="shared" ca="1" si="22"/>
        <v/>
      </c>
      <c r="AG13" s="57" t="str">
        <f t="shared" ca="1" si="5"/>
        <v/>
      </c>
      <c r="AH13" s="57" t="str">
        <f t="shared" ca="1" si="6"/>
        <v/>
      </c>
      <c r="AI13" s="62" t="str">
        <f t="shared" ref="AI13:AI76" ca="1" si="46">IFERROR(INDIRECT($C13&amp;"!"&amp;AH$9),"")</f>
        <v/>
      </c>
      <c r="AJ13" s="63" t="str">
        <f t="shared" ref="AJ13:AR41" ca="1" si="47">IFERROR(INDIRECT($C13&amp;"!"&amp;AJ$9),"")</f>
        <v/>
      </c>
      <c r="AK13" s="57" t="str">
        <f t="shared" ca="1" si="47"/>
        <v/>
      </c>
      <c r="AL13" s="176" t="str">
        <f t="shared" ca="1" si="47"/>
        <v/>
      </c>
      <c r="AM13" s="176" t="str">
        <f t="shared" ca="1" si="47"/>
        <v/>
      </c>
      <c r="AN13" s="57" t="str">
        <f t="shared" ca="1" si="47"/>
        <v/>
      </c>
      <c r="AO13" s="57" t="str">
        <f t="shared" ca="1" si="47"/>
        <v/>
      </c>
      <c r="AP13" s="57" t="str">
        <f t="shared" ca="1" si="47"/>
        <v/>
      </c>
      <c r="AQ13" s="57" t="str">
        <f t="shared" ca="1" si="47"/>
        <v/>
      </c>
      <c r="AR13" s="57" t="str">
        <f t="shared" ca="1" si="47"/>
        <v/>
      </c>
      <c r="AS13" s="57" t="str">
        <f ca="1">IFERROR(VLOOKUP(L13,Parameter!F:O,10,FALSE),"")</f>
        <v/>
      </c>
      <c r="AT13" s="61" t="str">
        <f ca="1">IF(D13="","",IFERROR(IF(VLOOKUP(N13,Parameter!C:L,10,FALSE)=$AT$8,"ok","F"),"L"))</f>
        <v/>
      </c>
      <c r="AU13" s="57" t="str">
        <f t="shared" ca="1" si="8"/>
        <v/>
      </c>
      <c r="AV13" s="57" t="str">
        <f t="shared" ca="1" si="8"/>
        <v/>
      </c>
      <c r="AW13" s="57" t="str">
        <f t="shared" ca="1" si="8"/>
        <v/>
      </c>
      <c r="AX13" s="57" t="str">
        <f t="shared" ca="1" si="8"/>
        <v/>
      </c>
      <c r="AY13" s="57" t="str">
        <f t="shared" ca="1" si="8"/>
        <v/>
      </c>
      <c r="AZ13" s="57" t="str">
        <f t="shared" ca="1" si="8"/>
        <v/>
      </c>
      <c r="BA13" s="57" t="str">
        <f t="shared" ca="1" si="9"/>
        <v/>
      </c>
      <c r="BB13" s="57" t="str">
        <f t="shared" ca="1" si="9"/>
        <v/>
      </c>
      <c r="BC13" s="57" t="str">
        <f t="shared" ca="1" si="9"/>
        <v/>
      </c>
      <c r="BD13" s="57" t="str">
        <f t="shared" ca="1" si="9"/>
        <v/>
      </c>
      <c r="BE13" s="57" t="str">
        <f t="shared" ca="1" si="9"/>
        <v/>
      </c>
      <c r="BF13" s="57" t="str">
        <f t="shared" ca="1" si="9"/>
        <v/>
      </c>
      <c r="BG13" s="57" t="str">
        <f t="shared" ca="1" si="9"/>
        <v/>
      </c>
      <c r="BH13" s="57" t="str">
        <f t="shared" ca="1" si="9"/>
        <v/>
      </c>
      <c r="BI13" s="57" t="str">
        <f t="shared" ca="1" si="9"/>
        <v/>
      </c>
      <c r="BJ13" s="57" t="str">
        <f t="shared" ca="1" si="9"/>
        <v/>
      </c>
      <c r="BK13" s="57" t="str">
        <f t="shared" ca="1" si="10"/>
        <v/>
      </c>
      <c r="BL13" s="57" t="str">
        <f t="shared" ca="1" si="10"/>
        <v/>
      </c>
      <c r="BM13" s="57" t="str">
        <f t="shared" ca="1" si="10"/>
        <v/>
      </c>
      <c r="BN13" s="57" t="str">
        <f t="shared" ca="1" si="10"/>
        <v/>
      </c>
      <c r="BO13" s="57" t="str">
        <f t="shared" ca="1" si="10"/>
        <v/>
      </c>
      <c r="BP13" s="57" t="str">
        <f t="shared" ca="1" si="10"/>
        <v/>
      </c>
      <c r="BQ13" s="57" t="str">
        <f t="shared" ca="1" si="10"/>
        <v/>
      </c>
      <c r="BR13" s="57" t="str">
        <f t="shared" ca="1" si="10"/>
        <v/>
      </c>
      <c r="BS13" s="57" t="str">
        <f t="shared" ca="1" si="10"/>
        <v/>
      </c>
      <c r="BT13" s="57" t="str">
        <f t="shared" ca="1" si="10"/>
        <v/>
      </c>
      <c r="BU13" s="57" t="str">
        <f t="shared" ca="1" si="10"/>
        <v/>
      </c>
      <c r="BV13" s="57" t="str">
        <f t="shared" ca="1" si="10"/>
        <v/>
      </c>
      <c r="BW13" s="57" t="str">
        <f t="shared" ca="1" si="11"/>
        <v/>
      </c>
      <c r="BX13" s="57" t="str">
        <f t="shared" ca="1" si="11"/>
        <v/>
      </c>
      <c r="BY13" s="57" t="str">
        <f t="shared" ca="1" si="11"/>
        <v/>
      </c>
      <c r="BZ13" s="57" t="str">
        <f t="shared" ca="1" si="11"/>
        <v/>
      </c>
      <c r="CA13" s="57" t="str">
        <f t="shared" ca="1" si="11"/>
        <v/>
      </c>
      <c r="CB13" s="57" t="str">
        <f t="shared" ca="1" si="11"/>
        <v/>
      </c>
      <c r="CC13" s="57" t="str">
        <f t="shared" ca="1" si="23"/>
        <v/>
      </c>
      <c r="CD13" s="57"/>
      <c r="CE13" s="57" t="str">
        <f t="shared" ca="1" si="24"/>
        <v/>
      </c>
      <c r="CF13" s="57" t="str">
        <f t="shared" ca="1" si="25"/>
        <v/>
      </c>
      <c r="CG13" s="57" t="str">
        <f t="shared" ca="1" si="26"/>
        <v/>
      </c>
      <c r="CH13" s="57" t="str">
        <f t="shared" ca="1" si="27"/>
        <v/>
      </c>
      <c r="CI13" s="57" t="str">
        <f t="shared" ca="1" si="28"/>
        <v/>
      </c>
      <c r="CJ13" s="57" t="str">
        <f t="shared" ca="1" si="29"/>
        <v/>
      </c>
      <c r="CK13" s="57" t="str">
        <f t="shared" ca="1" si="13"/>
        <v/>
      </c>
      <c r="CL13" s="57" t="str">
        <f t="shared" ca="1" si="13"/>
        <v/>
      </c>
      <c r="CM13" s="57" t="str">
        <f t="shared" ca="1" si="13"/>
        <v/>
      </c>
      <c r="CN13" s="57" t="str">
        <f t="shared" ca="1" si="13"/>
        <v/>
      </c>
      <c r="CO13" s="57" t="str">
        <f t="shared" ca="1" si="13"/>
        <v/>
      </c>
      <c r="CP13" s="57" t="str">
        <f t="shared" ca="1" si="13"/>
        <v/>
      </c>
      <c r="CQ13" s="57" t="str">
        <f t="shared" ca="1" si="13"/>
        <v/>
      </c>
      <c r="CR13" s="57" t="str">
        <f t="shared" ca="1" si="13"/>
        <v/>
      </c>
      <c r="CS13" s="57" t="str">
        <f t="shared" ca="1" si="13"/>
        <v/>
      </c>
      <c r="CT13" s="57" t="str">
        <f t="shared" ca="1" si="13"/>
        <v/>
      </c>
      <c r="CU13" s="57" t="str">
        <f t="shared" ca="1" si="13"/>
        <v/>
      </c>
      <c r="CV13" s="57" t="str">
        <f t="shared" ca="1" si="13"/>
        <v/>
      </c>
      <c r="CW13" s="57" t="str">
        <f t="shared" ca="1" si="13"/>
        <v/>
      </c>
      <c r="CX13" s="57" t="str">
        <f t="shared" ca="1" si="30"/>
        <v/>
      </c>
      <c r="CY13" s="57" t="str">
        <f t="shared" ca="1" si="30"/>
        <v/>
      </c>
      <c r="CZ13" s="57" t="str">
        <f t="shared" ca="1" si="30"/>
        <v/>
      </c>
      <c r="DA13" s="57" t="str">
        <f t="shared" ca="1" si="14"/>
        <v/>
      </c>
      <c r="DB13" s="57" t="str">
        <f t="shared" ca="1" si="14"/>
        <v/>
      </c>
      <c r="DC13" s="57" t="str">
        <f t="shared" ca="1" si="14"/>
        <v/>
      </c>
      <c r="DD13" s="57" t="str">
        <f t="shared" ca="1" si="14"/>
        <v/>
      </c>
      <c r="DE13" s="57" t="str">
        <f t="shared" ca="1" si="14"/>
        <v/>
      </c>
      <c r="DF13" s="57" t="str">
        <f t="shared" ca="1" si="14"/>
        <v/>
      </c>
      <c r="DG13" s="57" t="str">
        <f t="shared" ca="1" si="14"/>
        <v/>
      </c>
      <c r="DH13" s="57" t="str">
        <f t="shared" ca="1" si="31"/>
        <v/>
      </c>
      <c r="DI13" s="57" t="str">
        <f t="shared" ca="1" si="14"/>
        <v/>
      </c>
      <c r="DJ13" s="57" t="str">
        <f t="shared" ca="1" si="14"/>
        <v/>
      </c>
      <c r="DK13" s="57" t="str">
        <f t="shared" ca="1" si="14"/>
        <v/>
      </c>
      <c r="DL13" s="57" t="str">
        <f t="shared" ca="1" si="14"/>
        <v/>
      </c>
      <c r="DM13" s="57" t="str">
        <f t="shared" ca="1" si="32"/>
        <v/>
      </c>
      <c r="DN13" s="57" t="str">
        <f t="shared" ca="1" si="15"/>
        <v/>
      </c>
      <c r="DO13" s="57" t="str">
        <f t="shared" ca="1" si="15"/>
        <v/>
      </c>
      <c r="DP13" s="57" t="str">
        <f t="shared" ca="1" si="15"/>
        <v/>
      </c>
      <c r="DQ13" s="57" t="str">
        <f t="shared" ca="1" si="15"/>
        <v/>
      </c>
      <c r="DR13" s="57" t="str">
        <f t="shared" ca="1" si="15"/>
        <v/>
      </c>
      <c r="DS13" s="57" t="str">
        <f t="shared" ca="1" si="15"/>
        <v/>
      </c>
    </row>
    <row r="14" spans="1:123" s="64" customFormat="1">
      <c r="A14" s="57" t="str">
        <f t="shared" ca="1" si="16"/>
        <v/>
      </c>
      <c r="B14" s="109" t="str">
        <f t="shared" ca="1" si="17"/>
        <v/>
      </c>
      <c r="C14" s="110">
        <v>4</v>
      </c>
      <c r="D14" s="110" t="str">
        <f t="shared" ca="1" si="33"/>
        <v/>
      </c>
      <c r="E14" s="111"/>
      <c r="F14" s="111"/>
      <c r="G14" s="110" t="str">
        <f t="shared" ca="1" si="34"/>
        <v/>
      </c>
      <c r="H14" s="110" t="str">
        <f t="shared" ca="1" si="35"/>
        <v/>
      </c>
      <c r="I14" s="112" t="str">
        <f ca="1">IFERROR(VLOOKUP(H14,Parameter!L:M,2,FALSE),"")</f>
        <v/>
      </c>
      <c r="J14" s="110" t="str">
        <f t="shared" ca="1" si="36"/>
        <v/>
      </c>
      <c r="K14" s="112" t="str">
        <f ca="1">IFERROR(VLOOKUP(J14,Parameter!I:K,3,FALSE),"")</f>
        <v/>
      </c>
      <c r="L14" s="110" t="str">
        <f t="shared" ca="1" si="37"/>
        <v/>
      </c>
      <c r="M14" s="112" t="str">
        <f ca="1">IFERROR(VLOOKUP(L14,Parameter!F:H,3,FALSE),"")</f>
        <v/>
      </c>
      <c r="N14" s="110" t="str">
        <f t="shared" ca="1" si="38"/>
        <v/>
      </c>
      <c r="O14" s="112" t="str">
        <f ca="1">IFERROR(VLOOKUP(N14,Parameter!C:E,3,FALSE),"")</f>
        <v/>
      </c>
      <c r="P14" s="112" t="str">
        <f t="shared" ca="1" si="39"/>
        <v/>
      </c>
      <c r="Q14" s="112" t="str">
        <f t="shared" ca="1" si="40"/>
        <v/>
      </c>
      <c r="R14" s="110" t="str">
        <f t="shared" ca="1" si="21"/>
        <v/>
      </c>
      <c r="S14" s="110" t="str">
        <f t="shared" ca="1" si="41"/>
        <v/>
      </c>
      <c r="T14" s="110" t="str">
        <f t="shared" ca="1" si="42"/>
        <v/>
      </c>
      <c r="U14" s="112" t="str">
        <f t="shared" ca="1" si="43"/>
        <v/>
      </c>
      <c r="V14" s="112" t="str">
        <f t="shared" ca="1" si="43"/>
        <v/>
      </c>
      <c r="W14" s="112" t="str">
        <f t="shared" ca="1" si="43"/>
        <v/>
      </c>
      <c r="X14" s="112" t="str">
        <f t="shared" ca="1" si="43"/>
        <v/>
      </c>
      <c r="Y14" s="110" t="str">
        <f t="shared" ca="1" si="43"/>
        <v/>
      </c>
      <c r="Z14" s="110" t="str">
        <f t="shared" ca="1" si="44"/>
        <v/>
      </c>
      <c r="AA14" s="111" t="str">
        <f t="shared" ca="1" si="45"/>
        <v/>
      </c>
      <c r="AB14" s="112" t="str">
        <f t="shared" ca="1" si="45"/>
        <v/>
      </c>
      <c r="AC14" s="112" t="str">
        <f t="shared" ca="1" si="45"/>
        <v/>
      </c>
      <c r="AD14" s="112" t="str">
        <f t="shared" ca="1" si="3"/>
        <v/>
      </c>
      <c r="AE14" s="111" t="str">
        <f t="shared" ca="1" si="4"/>
        <v/>
      </c>
      <c r="AF14" s="110" t="str">
        <f t="shared" ca="1" si="22"/>
        <v/>
      </c>
      <c r="AG14" s="110" t="str">
        <f t="shared" ca="1" si="5"/>
        <v/>
      </c>
      <c r="AH14" s="110" t="str">
        <f t="shared" ca="1" si="6"/>
        <v/>
      </c>
      <c r="AI14" s="113" t="str">
        <f t="shared" ca="1" si="46"/>
        <v/>
      </c>
      <c r="AJ14" s="114" t="str">
        <f t="shared" ca="1" si="47"/>
        <v/>
      </c>
      <c r="AK14" s="110" t="str">
        <f t="shared" ca="1" si="47"/>
        <v/>
      </c>
      <c r="AL14" s="177" t="str">
        <f t="shared" ca="1" si="47"/>
        <v/>
      </c>
      <c r="AM14" s="177" t="str">
        <f t="shared" ca="1" si="47"/>
        <v/>
      </c>
      <c r="AN14" s="110" t="str">
        <f t="shared" ca="1" si="47"/>
        <v/>
      </c>
      <c r="AO14" s="110" t="str">
        <f t="shared" ca="1" si="47"/>
        <v/>
      </c>
      <c r="AP14" s="110" t="str">
        <f t="shared" ca="1" si="47"/>
        <v/>
      </c>
      <c r="AQ14" s="110" t="str">
        <f t="shared" ca="1" si="47"/>
        <v/>
      </c>
      <c r="AR14" s="110" t="str">
        <f t="shared" ca="1" si="47"/>
        <v/>
      </c>
      <c r="AS14" s="57" t="str">
        <f ca="1">IFERROR(VLOOKUP(L14,Parameter!F:O,10,FALSE),"")</f>
        <v/>
      </c>
      <c r="AT14" s="61" t="str">
        <f ca="1">IF(D14="","",IFERROR(IF(VLOOKUP(N14,Parameter!C:L,10,FALSE)=$AT$8,"ok","F"),"L"))</f>
        <v/>
      </c>
      <c r="AU14" s="110" t="str">
        <f t="shared" ca="1" si="8"/>
        <v/>
      </c>
      <c r="AV14" s="110" t="str">
        <f t="shared" ca="1" si="8"/>
        <v/>
      </c>
      <c r="AW14" s="110" t="str">
        <f t="shared" ca="1" si="8"/>
        <v/>
      </c>
      <c r="AX14" s="110" t="str">
        <f t="shared" ca="1" si="8"/>
        <v/>
      </c>
      <c r="AY14" s="110" t="str">
        <f t="shared" ca="1" si="8"/>
        <v/>
      </c>
      <c r="AZ14" s="110" t="str">
        <f t="shared" ca="1" si="8"/>
        <v/>
      </c>
      <c r="BA14" s="110" t="str">
        <f t="shared" ca="1" si="9"/>
        <v/>
      </c>
      <c r="BB14" s="110" t="str">
        <f t="shared" ca="1" si="9"/>
        <v/>
      </c>
      <c r="BC14" s="110" t="str">
        <f t="shared" ca="1" si="9"/>
        <v/>
      </c>
      <c r="BD14" s="110" t="str">
        <f t="shared" ca="1" si="9"/>
        <v/>
      </c>
      <c r="BE14" s="110" t="str">
        <f t="shared" ca="1" si="9"/>
        <v/>
      </c>
      <c r="BF14" s="110" t="str">
        <f t="shared" ca="1" si="9"/>
        <v/>
      </c>
      <c r="BG14" s="110" t="str">
        <f t="shared" ca="1" si="9"/>
        <v/>
      </c>
      <c r="BH14" s="110" t="str">
        <f t="shared" ca="1" si="9"/>
        <v/>
      </c>
      <c r="BI14" s="110" t="str">
        <f t="shared" ca="1" si="9"/>
        <v/>
      </c>
      <c r="BJ14" s="110" t="str">
        <f t="shared" ca="1" si="9"/>
        <v/>
      </c>
      <c r="BK14" s="110" t="str">
        <f t="shared" ca="1" si="10"/>
        <v/>
      </c>
      <c r="BL14" s="110" t="str">
        <f t="shared" ca="1" si="10"/>
        <v/>
      </c>
      <c r="BM14" s="110" t="str">
        <f t="shared" ca="1" si="10"/>
        <v/>
      </c>
      <c r="BN14" s="110" t="str">
        <f t="shared" ca="1" si="10"/>
        <v/>
      </c>
      <c r="BO14" s="110" t="str">
        <f t="shared" ca="1" si="10"/>
        <v/>
      </c>
      <c r="BP14" s="110" t="str">
        <f t="shared" ca="1" si="10"/>
        <v/>
      </c>
      <c r="BQ14" s="110" t="str">
        <f t="shared" ca="1" si="10"/>
        <v/>
      </c>
      <c r="BR14" s="110" t="str">
        <f t="shared" ca="1" si="10"/>
        <v/>
      </c>
      <c r="BS14" s="110" t="str">
        <f t="shared" ca="1" si="10"/>
        <v/>
      </c>
      <c r="BT14" s="110" t="str">
        <f t="shared" ca="1" si="10"/>
        <v/>
      </c>
      <c r="BU14" s="110" t="str">
        <f t="shared" ca="1" si="10"/>
        <v/>
      </c>
      <c r="BV14" s="110" t="str">
        <f t="shared" ca="1" si="10"/>
        <v/>
      </c>
      <c r="BW14" s="57" t="str">
        <f t="shared" ca="1" si="11"/>
        <v/>
      </c>
      <c r="BX14" s="57" t="str">
        <f t="shared" ca="1" si="11"/>
        <v/>
      </c>
      <c r="BY14" s="57" t="str">
        <f t="shared" ca="1" si="11"/>
        <v/>
      </c>
      <c r="BZ14" s="57" t="str">
        <f t="shared" ca="1" si="11"/>
        <v/>
      </c>
      <c r="CA14" s="57" t="str">
        <f t="shared" ca="1" si="11"/>
        <v/>
      </c>
      <c r="CB14" s="57" t="str">
        <f t="shared" ca="1" si="11"/>
        <v/>
      </c>
      <c r="CC14" s="57" t="str">
        <f t="shared" ca="1" si="23"/>
        <v/>
      </c>
      <c r="CD14" s="57"/>
      <c r="CE14" s="57" t="str">
        <f t="shared" ca="1" si="24"/>
        <v/>
      </c>
      <c r="CF14" s="57" t="str">
        <f t="shared" ca="1" si="25"/>
        <v/>
      </c>
      <c r="CG14" s="57" t="str">
        <f t="shared" ca="1" si="26"/>
        <v/>
      </c>
      <c r="CH14" s="57" t="str">
        <f t="shared" ca="1" si="27"/>
        <v/>
      </c>
      <c r="CI14" s="57" t="str">
        <f t="shared" ca="1" si="28"/>
        <v/>
      </c>
      <c r="CJ14" s="57" t="str">
        <f t="shared" ca="1" si="29"/>
        <v/>
      </c>
      <c r="CK14" s="57" t="str">
        <f t="shared" ca="1" si="13"/>
        <v/>
      </c>
      <c r="CL14" s="57" t="str">
        <f t="shared" ca="1" si="13"/>
        <v/>
      </c>
      <c r="CM14" s="57" t="str">
        <f t="shared" ca="1" si="13"/>
        <v/>
      </c>
      <c r="CN14" s="57" t="str">
        <f t="shared" ca="1" si="13"/>
        <v/>
      </c>
      <c r="CO14" s="57" t="str">
        <f t="shared" ca="1" si="13"/>
        <v/>
      </c>
      <c r="CP14" s="57" t="str">
        <f t="shared" ca="1" si="13"/>
        <v/>
      </c>
      <c r="CQ14" s="57" t="str">
        <f t="shared" ca="1" si="13"/>
        <v/>
      </c>
      <c r="CR14" s="57" t="str">
        <f t="shared" ca="1" si="13"/>
        <v/>
      </c>
      <c r="CS14" s="57" t="str">
        <f t="shared" ca="1" si="13"/>
        <v/>
      </c>
      <c r="CT14" s="57" t="str">
        <f t="shared" ca="1" si="13"/>
        <v/>
      </c>
      <c r="CU14" s="57" t="str">
        <f t="shared" ca="1" si="13"/>
        <v/>
      </c>
      <c r="CV14" s="57" t="str">
        <f t="shared" ca="1" si="13"/>
        <v/>
      </c>
      <c r="CW14" s="57" t="str">
        <f t="shared" ca="1" si="13"/>
        <v/>
      </c>
      <c r="CX14" s="57" t="str">
        <f t="shared" ca="1" si="30"/>
        <v/>
      </c>
      <c r="CY14" s="57" t="str">
        <f t="shared" ca="1" si="30"/>
        <v/>
      </c>
      <c r="CZ14" s="57" t="str">
        <f t="shared" ca="1" si="30"/>
        <v/>
      </c>
      <c r="DA14" s="57" t="str">
        <f t="shared" ca="1" si="14"/>
        <v/>
      </c>
      <c r="DB14" s="57" t="str">
        <f t="shared" ca="1" si="14"/>
        <v/>
      </c>
      <c r="DC14" s="57" t="str">
        <f t="shared" ca="1" si="14"/>
        <v/>
      </c>
      <c r="DD14" s="57" t="str">
        <f t="shared" ca="1" si="14"/>
        <v/>
      </c>
      <c r="DE14" s="57" t="str">
        <f t="shared" ca="1" si="14"/>
        <v/>
      </c>
      <c r="DF14" s="57" t="str">
        <f t="shared" ca="1" si="14"/>
        <v/>
      </c>
      <c r="DG14" s="57" t="str">
        <f t="shared" ca="1" si="14"/>
        <v/>
      </c>
      <c r="DH14" s="57" t="str">
        <f t="shared" ca="1" si="31"/>
        <v/>
      </c>
      <c r="DI14" s="57" t="str">
        <f t="shared" ca="1" si="14"/>
        <v/>
      </c>
      <c r="DJ14" s="57" t="str">
        <f t="shared" ca="1" si="14"/>
        <v/>
      </c>
      <c r="DK14" s="57" t="str">
        <f t="shared" ca="1" si="14"/>
        <v/>
      </c>
      <c r="DL14" s="57" t="str">
        <f t="shared" ca="1" si="14"/>
        <v/>
      </c>
      <c r="DM14" s="57" t="str">
        <f t="shared" ca="1" si="32"/>
        <v/>
      </c>
      <c r="DN14" s="57" t="str">
        <f t="shared" ca="1" si="15"/>
        <v/>
      </c>
      <c r="DO14" s="57" t="str">
        <f t="shared" ca="1" si="15"/>
        <v/>
      </c>
      <c r="DP14" s="57" t="str">
        <f t="shared" ca="1" si="15"/>
        <v/>
      </c>
      <c r="DQ14" s="57" t="str">
        <f t="shared" ca="1" si="15"/>
        <v/>
      </c>
      <c r="DR14" s="57" t="str">
        <f t="shared" ca="1" si="15"/>
        <v/>
      </c>
      <c r="DS14" s="57" t="str">
        <f t="shared" ca="1" si="15"/>
        <v/>
      </c>
    </row>
    <row r="15" spans="1:123" s="64" customFormat="1">
      <c r="A15" s="57" t="str">
        <f t="shared" ca="1" si="16"/>
        <v/>
      </c>
      <c r="B15" s="106" t="str">
        <f t="shared" ca="1" si="17"/>
        <v/>
      </c>
      <c r="C15" s="60">
        <v>5</v>
      </c>
      <c r="D15" s="57" t="str">
        <f t="shared" ca="1" si="33"/>
        <v/>
      </c>
      <c r="E15" s="61"/>
      <c r="F15" s="61"/>
      <c r="G15" s="57" t="str">
        <f t="shared" ca="1" si="34"/>
        <v/>
      </c>
      <c r="H15" s="57" t="str">
        <f t="shared" ca="1" si="35"/>
        <v/>
      </c>
      <c r="I15" s="61" t="str">
        <f ca="1">IFERROR(VLOOKUP(H15,Parameter!L:M,2,FALSE),"")</f>
        <v/>
      </c>
      <c r="J15" s="57" t="str">
        <f t="shared" ca="1" si="36"/>
        <v/>
      </c>
      <c r="K15" s="61" t="str">
        <f ca="1">IFERROR(VLOOKUP(J15,Parameter!I:K,3,FALSE),"")</f>
        <v/>
      </c>
      <c r="L15" s="57" t="str">
        <f t="shared" ca="1" si="37"/>
        <v/>
      </c>
      <c r="M15" s="61" t="str">
        <f ca="1">IFERROR(VLOOKUP(L15,Parameter!F:H,3,FALSE),"")</f>
        <v/>
      </c>
      <c r="N15" s="57" t="str">
        <f t="shared" ca="1" si="38"/>
        <v/>
      </c>
      <c r="O15" s="61" t="str">
        <f ca="1">IFERROR(VLOOKUP(N15,Parameter!C:E,3,FALSE),"")</f>
        <v/>
      </c>
      <c r="P15" s="61" t="str">
        <f t="shared" ca="1" si="39"/>
        <v/>
      </c>
      <c r="Q15" s="61" t="str">
        <f t="shared" ca="1" si="40"/>
        <v/>
      </c>
      <c r="R15" s="57" t="str">
        <f t="shared" ca="1" si="21"/>
        <v/>
      </c>
      <c r="S15" s="57" t="str">
        <f t="shared" ca="1" si="41"/>
        <v/>
      </c>
      <c r="T15" s="57" t="str">
        <f t="shared" ca="1" si="42"/>
        <v/>
      </c>
      <c r="U15" s="61" t="str">
        <f t="shared" ca="1" si="43"/>
        <v/>
      </c>
      <c r="V15" s="61" t="str">
        <f t="shared" ca="1" si="43"/>
        <v/>
      </c>
      <c r="W15" s="61" t="str">
        <f t="shared" ca="1" si="43"/>
        <v/>
      </c>
      <c r="X15" s="61" t="str">
        <f t="shared" ca="1" si="43"/>
        <v/>
      </c>
      <c r="Y15" s="57" t="str">
        <f t="shared" ca="1" si="43"/>
        <v/>
      </c>
      <c r="Z15" s="57" t="str">
        <f t="shared" ca="1" si="44"/>
        <v/>
      </c>
      <c r="AA15" s="61" t="str">
        <f t="shared" ca="1" si="45"/>
        <v/>
      </c>
      <c r="AB15" s="61" t="str">
        <f t="shared" ca="1" si="45"/>
        <v/>
      </c>
      <c r="AC15" s="61" t="str">
        <f t="shared" ca="1" si="45"/>
        <v/>
      </c>
      <c r="AD15" s="61" t="str">
        <f t="shared" ca="1" si="3"/>
        <v/>
      </c>
      <c r="AE15" s="61" t="str">
        <f t="shared" ca="1" si="4"/>
        <v/>
      </c>
      <c r="AF15" s="57" t="str">
        <f t="shared" ca="1" si="22"/>
        <v/>
      </c>
      <c r="AG15" s="57" t="str">
        <f t="shared" ca="1" si="5"/>
        <v/>
      </c>
      <c r="AH15" s="57" t="str">
        <f t="shared" ca="1" si="6"/>
        <v/>
      </c>
      <c r="AI15" s="62" t="str">
        <f t="shared" ca="1" si="46"/>
        <v/>
      </c>
      <c r="AJ15" s="63" t="str">
        <f t="shared" ca="1" si="47"/>
        <v/>
      </c>
      <c r="AK15" s="57" t="str">
        <f t="shared" ca="1" si="47"/>
        <v/>
      </c>
      <c r="AL15" s="176" t="str">
        <f t="shared" ca="1" si="47"/>
        <v/>
      </c>
      <c r="AM15" s="176" t="str">
        <f t="shared" ca="1" si="47"/>
        <v/>
      </c>
      <c r="AN15" s="57" t="str">
        <f t="shared" ca="1" si="47"/>
        <v/>
      </c>
      <c r="AO15" s="57" t="str">
        <f t="shared" ca="1" si="47"/>
        <v/>
      </c>
      <c r="AP15" s="57" t="str">
        <f t="shared" ca="1" si="47"/>
        <v/>
      </c>
      <c r="AQ15" s="57" t="str">
        <f t="shared" ca="1" si="47"/>
        <v/>
      </c>
      <c r="AR15" s="57" t="str">
        <f t="shared" ca="1" si="47"/>
        <v/>
      </c>
      <c r="AS15" s="57" t="str">
        <f ca="1">IFERROR(VLOOKUP(L15,Parameter!F:O,10,FALSE),"")</f>
        <v/>
      </c>
      <c r="AT15" s="61" t="str">
        <f ca="1">IF(D15="","",IFERROR(IF(VLOOKUP(N15,Parameter!C:L,10,FALSE)=$AT$8,"ok","F"),"L"))</f>
        <v/>
      </c>
      <c r="AU15" s="57" t="str">
        <f t="shared" ca="1" si="8"/>
        <v/>
      </c>
      <c r="AV15" s="57" t="str">
        <f t="shared" ca="1" si="8"/>
        <v/>
      </c>
      <c r="AW15" s="57" t="str">
        <f t="shared" ca="1" si="8"/>
        <v/>
      </c>
      <c r="AX15" s="57" t="str">
        <f t="shared" ca="1" si="8"/>
        <v/>
      </c>
      <c r="AY15" s="57" t="str">
        <f t="shared" ca="1" si="8"/>
        <v/>
      </c>
      <c r="AZ15" s="57" t="str">
        <f t="shared" ca="1" si="8"/>
        <v/>
      </c>
      <c r="BA15" s="57" t="str">
        <f t="shared" ca="1" si="9"/>
        <v/>
      </c>
      <c r="BB15" s="57" t="str">
        <f t="shared" ca="1" si="9"/>
        <v/>
      </c>
      <c r="BC15" s="57" t="str">
        <f t="shared" ca="1" si="9"/>
        <v/>
      </c>
      <c r="BD15" s="57" t="str">
        <f t="shared" ca="1" si="9"/>
        <v/>
      </c>
      <c r="BE15" s="57" t="str">
        <f t="shared" ca="1" si="9"/>
        <v/>
      </c>
      <c r="BF15" s="57" t="str">
        <f t="shared" ca="1" si="9"/>
        <v/>
      </c>
      <c r="BG15" s="57" t="str">
        <f t="shared" ca="1" si="9"/>
        <v/>
      </c>
      <c r="BH15" s="57" t="str">
        <f t="shared" ca="1" si="9"/>
        <v/>
      </c>
      <c r="BI15" s="57" t="str">
        <f t="shared" ca="1" si="9"/>
        <v/>
      </c>
      <c r="BJ15" s="57" t="str">
        <f t="shared" ca="1" si="9"/>
        <v/>
      </c>
      <c r="BK15" s="57" t="str">
        <f t="shared" ca="1" si="10"/>
        <v/>
      </c>
      <c r="BL15" s="57" t="str">
        <f t="shared" ca="1" si="10"/>
        <v/>
      </c>
      <c r="BM15" s="57" t="str">
        <f t="shared" ca="1" si="10"/>
        <v/>
      </c>
      <c r="BN15" s="57" t="str">
        <f t="shared" ca="1" si="10"/>
        <v/>
      </c>
      <c r="BO15" s="57" t="str">
        <f t="shared" ca="1" si="10"/>
        <v/>
      </c>
      <c r="BP15" s="57" t="str">
        <f t="shared" ca="1" si="10"/>
        <v/>
      </c>
      <c r="BQ15" s="57" t="str">
        <f t="shared" ca="1" si="10"/>
        <v/>
      </c>
      <c r="BR15" s="57" t="str">
        <f t="shared" ca="1" si="10"/>
        <v/>
      </c>
      <c r="BS15" s="57" t="str">
        <f t="shared" ca="1" si="10"/>
        <v/>
      </c>
      <c r="BT15" s="57" t="str">
        <f t="shared" ca="1" si="10"/>
        <v/>
      </c>
      <c r="BU15" s="57" t="str">
        <f t="shared" ca="1" si="10"/>
        <v/>
      </c>
      <c r="BV15" s="57" t="str">
        <f t="shared" ca="1" si="10"/>
        <v/>
      </c>
      <c r="BW15" s="57" t="str">
        <f t="shared" ca="1" si="11"/>
        <v/>
      </c>
      <c r="BX15" s="57" t="str">
        <f t="shared" ca="1" si="11"/>
        <v/>
      </c>
      <c r="BY15" s="57" t="str">
        <f t="shared" ca="1" si="11"/>
        <v/>
      </c>
      <c r="BZ15" s="57" t="str">
        <f t="shared" ca="1" si="11"/>
        <v/>
      </c>
      <c r="CA15" s="57" t="str">
        <f t="shared" ca="1" si="11"/>
        <v/>
      </c>
      <c r="CB15" s="57" t="str">
        <f t="shared" ca="1" si="11"/>
        <v/>
      </c>
      <c r="CC15" s="57" t="str">
        <f t="shared" ca="1" si="23"/>
        <v/>
      </c>
      <c r="CD15" s="57"/>
      <c r="CE15" s="57" t="str">
        <f t="shared" ca="1" si="24"/>
        <v/>
      </c>
      <c r="CF15" s="57" t="str">
        <f t="shared" ca="1" si="25"/>
        <v/>
      </c>
      <c r="CG15" s="57" t="str">
        <f t="shared" ca="1" si="26"/>
        <v/>
      </c>
      <c r="CH15" s="57" t="str">
        <f t="shared" ca="1" si="27"/>
        <v/>
      </c>
      <c r="CI15" s="57" t="str">
        <f t="shared" ca="1" si="28"/>
        <v/>
      </c>
      <c r="CJ15" s="57"/>
      <c r="CK15" s="57" t="str">
        <f t="shared" ca="1" si="13"/>
        <v/>
      </c>
      <c r="CL15" s="57" t="str">
        <f t="shared" ca="1" si="13"/>
        <v/>
      </c>
      <c r="CM15" s="57" t="str">
        <f t="shared" ca="1" si="13"/>
        <v/>
      </c>
      <c r="CN15" s="57" t="str">
        <f t="shared" ca="1" si="13"/>
        <v/>
      </c>
      <c r="CO15" s="57" t="str">
        <f t="shared" ca="1" si="13"/>
        <v/>
      </c>
      <c r="CP15" s="57" t="str">
        <f t="shared" ca="1" si="13"/>
        <v/>
      </c>
      <c r="CQ15" s="57" t="str">
        <f t="shared" ca="1" si="13"/>
        <v/>
      </c>
      <c r="CR15" s="57" t="str">
        <f t="shared" ca="1" si="13"/>
        <v/>
      </c>
      <c r="CS15" s="57" t="str">
        <f t="shared" ca="1" si="13"/>
        <v/>
      </c>
      <c r="CT15" s="57" t="str">
        <f t="shared" ca="1" si="13"/>
        <v/>
      </c>
      <c r="CU15" s="57" t="str">
        <f t="shared" ca="1" si="13"/>
        <v/>
      </c>
      <c r="CV15" s="57" t="str">
        <f t="shared" ca="1" si="13"/>
        <v/>
      </c>
      <c r="CW15" s="57" t="str">
        <f t="shared" ca="1" si="13"/>
        <v/>
      </c>
      <c r="CX15" s="57" t="str">
        <f t="shared" ca="1" si="30"/>
        <v/>
      </c>
      <c r="CY15" s="57" t="str">
        <f t="shared" ca="1" si="30"/>
        <v/>
      </c>
      <c r="CZ15" s="57" t="str">
        <f t="shared" ca="1" si="30"/>
        <v/>
      </c>
      <c r="DA15" s="57" t="str">
        <f t="shared" ca="1" si="14"/>
        <v/>
      </c>
      <c r="DB15" s="57" t="str">
        <f t="shared" ca="1" si="14"/>
        <v/>
      </c>
      <c r="DC15" s="57" t="str">
        <f t="shared" ca="1" si="14"/>
        <v/>
      </c>
      <c r="DD15" s="57" t="str">
        <f t="shared" ca="1" si="14"/>
        <v/>
      </c>
      <c r="DE15" s="57" t="str">
        <f t="shared" ca="1" si="14"/>
        <v/>
      </c>
      <c r="DF15" s="57" t="str">
        <f t="shared" ca="1" si="14"/>
        <v/>
      </c>
      <c r="DG15" s="57" t="str">
        <f t="shared" ca="1" si="14"/>
        <v/>
      </c>
      <c r="DH15" s="57" t="str">
        <f t="shared" ca="1" si="31"/>
        <v/>
      </c>
      <c r="DI15" s="57" t="str">
        <f t="shared" ca="1" si="14"/>
        <v/>
      </c>
      <c r="DJ15" s="57" t="str">
        <f t="shared" ca="1" si="14"/>
        <v/>
      </c>
      <c r="DK15" s="57" t="str">
        <f t="shared" ca="1" si="14"/>
        <v/>
      </c>
      <c r="DL15" s="57" t="str">
        <f t="shared" ca="1" si="14"/>
        <v/>
      </c>
      <c r="DM15" s="57" t="str">
        <f t="shared" ca="1" si="32"/>
        <v/>
      </c>
      <c r="DN15" s="57" t="str">
        <f t="shared" ca="1" si="15"/>
        <v/>
      </c>
      <c r="DO15" s="57" t="str">
        <f t="shared" ca="1" si="15"/>
        <v/>
      </c>
      <c r="DP15" s="57" t="str">
        <f t="shared" ca="1" si="15"/>
        <v/>
      </c>
      <c r="DQ15" s="57" t="str">
        <f t="shared" ca="1" si="15"/>
        <v/>
      </c>
      <c r="DR15" s="57" t="str">
        <f t="shared" ca="1" si="15"/>
        <v/>
      </c>
      <c r="DS15" s="57" t="str">
        <f t="shared" ca="1" si="15"/>
        <v/>
      </c>
    </row>
    <row r="16" spans="1:123" s="64" customFormat="1">
      <c r="A16" s="57" t="str">
        <f t="shared" ca="1" si="16"/>
        <v/>
      </c>
      <c r="B16" s="109" t="str">
        <f t="shared" ca="1" si="17"/>
        <v/>
      </c>
      <c r="C16" s="110">
        <v>6</v>
      </c>
      <c r="D16" s="110" t="str">
        <f t="shared" ca="1" si="33"/>
        <v/>
      </c>
      <c r="E16" s="111"/>
      <c r="F16" s="111"/>
      <c r="G16" s="110" t="str">
        <f t="shared" ca="1" si="34"/>
        <v/>
      </c>
      <c r="H16" s="110" t="str">
        <f t="shared" ca="1" si="35"/>
        <v/>
      </c>
      <c r="I16" s="112" t="str">
        <f ca="1">IFERROR(VLOOKUP(H16,Parameter!L:M,2,FALSE),"")</f>
        <v/>
      </c>
      <c r="J16" s="110" t="str">
        <f t="shared" ca="1" si="36"/>
        <v/>
      </c>
      <c r="K16" s="112" t="str">
        <f ca="1">IFERROR(VLOOKUP(J16,Parameter!I:K,3,FALSE),"")</f>
        <v/>
      </c>
      <c r="L16" s="110" t="str">
        <f t="shared" ca="1" si="37"/>
        <v/>
      </c>
      <c r="M16" s="112" t="str">
        <f ca="1">IFERROR(VLOOKUP(L16,Parameter!F:H,3,FALSE),"")</f>
        <v/>
      </c>
      <c r="N16" s="110" t="str">
        <f t="shared" ca="1" si="38"/>
        <v/>
      </c>
      <c r="O16" s="112" t="str">
        <f ca="1">IFERROR(VLOOKUP(N16,Parameter!C:E,3,FALSE),"")</f>
        <v/>
      </c>
      <c r="P16" s="112" t="str">
        <f t="shared" ca="1" si="39"/>
        <v/>
      </c>
      <c r="Q16" s="112" t="str">
        <f t="shared" ca="1" si="40"/>
        <v/>
      </c>
      <c r="R16" s="110" t="str">
        <f t="shared" ca="1" si="21"/>
        <v/>
      </c>
      <c r="S16" s="110" t="str">
        <f t="shared" ca="1" si="41"/>
        <v/>
      </c>
      <c r="T16" s="110" t="str">
        <f t="shared" ca="1" si="42"/>
        <v/>
      </c>
      <c r="U16" s="112" t="str">
        <f t="shared" ca="1" si="43"/>
        <v/>
      </c>
      <c r="V16" s="112" t="str">
        <f t="shared" ca="1" si="43"/>
        <v/>
      </c>
      <c r="W16" s="112" t="str">
        <f t="shared" ca="1" si="43"/>
        <v/>
      </c>
      <c r="X16" s="112" t="str">
        <f t="shared" ca="1" si="43"/>
        <v/>
      </c>
      <c r="Y16" s="110" t="str">
        <f t="shared" ca="1" si="43"/>
        <v/>
      </c>
      <c r="Z16" s="110" t="str">
        <f t="shared" ca="1" si="44"/>
        <v/>
      </c>
      <c r="AA16" s="111" t="str">
        <f t="shared" ca="1" si="45"/>
        <v/>
      </c>
      <c r="AB16" s="112" t="str">
        <f t="shared" ca="1" si="45"/>
        <v/>
      </c>
      <c r="AC16" s="112" t="str">
        <f t="shared" ca="1" si="45"/>
        <v/>
      </c>
      <c r="AD16" s="112" t="str">
        <f t="shared" ca="1" si="3"/>
        <v/>
      </c>
      <c r="AE16" s="111" t="str">
        <f t="shared" ca="1" si="4"/>
        <v/>
      </c>
      <c r="AF16" s="110" t="str">
        <f t="shared" ca="1" si="22"/>
        <v/>
      </c>
      <c r="AG16" s="110" t="str">
        <f t="shared" ca="1" si="5"/>
        <v/>
      </c>
      <c r="AH16" s="110" t="str">
        <f t="shared" ca="1" si="6"/>
        <v/>
      </c>
      <c r="AI16" s="113" t="str">
        <f t="shared" ca="1" si="46"/>
        <v/>
      </c>
      <c r="AJ16" s="114" t="str">
        <f t="shared" ca="1" si="47"/>
        <v/>
      </c>
      <c r="AK16" s="110" t="str">
        <f t="shared" ca="1" si="47"/>
        <v/>
      </c>
      <c r="AL16" s="177" t="str">
        <f t="shared" ca="1" si="47"/>
        <v/>
      </c>
      <c r="AM16" s="177" t="str">
        <f t="shared" ca="1" si="47"/>
        <v/>
      </c>
      <c r="AN16" s="110" t="str">
        <f t="shared" ca="1" si="47"/>
        <v/>
      </c>
      <c r="AO16" s="110" t="str">
        <f t="shared" ca="1" si="47"/>
        <v/>
      </c>
      <c r="AP16" s="110" t="str">
        <f t="shared" ca="1" si="47"/>
        <v/>
      </c>
      <c r="AQ16" s="110" t="str">
        <f t="shared" ca="1" si="47"/>
        <v/>
      </c>
      <c r="AR16" s="110" t="str">
        <f t="shared" ca="1" si="47"/>
        <v/>
      </c>
      <c r="AS16" s="57" t="str">
        <f ca="1">IFERROR(VLOOKUP(L16,Parameter!F:O,10,FALSE),"")</f>
        <v/>
      </c>
      <c r="AT16" s="61" t="str">
        <f ca="1">IF(D16="","",IFERROR(IF(VLOOKUP(N16,Parameter!C:L,10,FALSE)=$AT$8,"ok","F"),"L"))</f>
        <v/>
      </c>
      <c r="AU16" s="110" t="str">
        <f t="shared" ca="1" si="8"/>
        <v/>
      </c>
      <c r="AV16" s="110" t="str">
        <f t="shared" ca="1" si="8"/>
        <v/>
      </c>
      <c r="AW16" s="110" t="str">
        <f t="shared" ca="1" si="8"/>
        <v/>
      </c>
      <c r="AX16" s="110" t="str">
        <f t="shared" ca="1" si="8"/>
        <v/>
      </c>
      <c r="AY16" s="110" t="str">
        <f t="shared" ca="1" si="8"/>
        <v/>
      </c>
      <c r="AZ16" s="110" t="str">
        <f t="shared" ca="1" si="8"/>
        <v/>
      </c>
      <c r="BA16" s="110" t="str">
        <f t="shared" ca="1" si="9"/>
        <v/>
      </c>
      <c r="BB16" s="110" t="str">
        <f t="shared" ca="1" si="9"/>
        <v/>
      </c>
      <c r="BC16" s="110" t="str">
        <f t="shared" ca="1" si="9"/>
        <v/>
      </c>
      <c r="BD16" s="110" t="str">
        <f t="shared" ca="1" si="9"/>
        <v/>
      </c>
      <c r="BE16" s="110" t="str">
        <f t="shared" ca="1" si="9"/>
        <v/>
      </c>
      <c r="BF16" s="110" t="str">
        <f t="shared" ca="1" si="9"/>
        <v/>
      </c>
      <c r="BG16" s="110" t="str">
        <f t="shared" ca="1" si="9"/>
        <v/>
      </c>
      <c r="BH16" s="110" t="str">
        <f t="shared" ref="BF16:BM74" ca="1" si="48">IFERROR(INDIRECT($C16&amp;"!"&amp;BH$9),"")</f>
        <v/>
      </c>
      <c r="BI16" s="110" t="str">
        <f t="shared" ca="1" si="48"/>
        <v/>
      </c>
      <c r="BJ16" s="110" t="str">
        <f t="shared" ca="1" si="48"/>
        <v/>
      </c>
      <c r="BK16" s="110" t="str">
        <f t="shared" ca="1" si="48"/>
        <v/>
      </c>
      <c r="BL16" s="110" t="str">
        <f t="shared" ca="1" si="48"/>
        <v/>
      </c>
      <c r="BM16" s="110" t="str">
        <f t="shared" ca="1" si="48"/>
        <v/>
      </c>
      <c r="BN16" s="110" t="str">
        <f t="shared" ca="1" si="10"/>
        <v/>
      </c>
      <c r="BO16" s="110" t="str">
        <f t="shared" ca="1" si="10"/>
        <v/>
      </c>
      <c r="BP16" s="110" t="str">
        <f t="shared" ca="1" si="10"/>
        <v/>
      </c>
      <c r="BQ16" s="110" t="str">
        <f t="shared" ca="1" si="10"/>
        <v/>
      </c>
      <c r="BR16" s="110" t="str">
        <f t="shared" ca="1" si="10"/>
        <v/>
      </c>
      <c r="BS16" s="110" t="str">
        <f t="shared" ca="1" si="10"/>
        <v/>
      </c>
      <c r="BT16" s="110" t="str">
        <f t="shared" ca="1" si="10"/>
        <v/>
      </c>
      <c r="BU16" s="110" t="str">
        <f t="shared" ca="1" si="10"/>
        <v/>
      </c>
      <c r="BV16" s="110" t="str">
        <f t="shared" ca="1" si="10"/>
        <v/>
      </c>
      <c r="BW16" s="57" t="str">
        <f t="shared" ca="1" si="11"/>
        <v/>
      </c>
      <c r="BX16" s="57" t="str">
        <f t="shared" ca="1" si="11"/>
        <v/>
      </c>
      <c r="BY16" s="57" t="str">
        <f t="shared" ca="1" si="11"/>
        <v/>
      </c>
      <c r="BZ16" s="57" t="str">
        <f t="shared" ca="1" si="11"/>
        <v/>
      </c>
      <c r="CA16" s="57" t="str">
        <f t="shared" ca="1" si="11"/>
        <v/>
      </c>
      <c r="CB16" s="57" t="str">
        <f t="shared" ca="1" si="11"/>
        <v/>
      </c>
      <c r="CC16" s="57" t="str">
        <f t="shared" ca="1" si="23"/>
        <v/>
      </c>
      <c r="CD16" s="57"/>
      <c r="CE16" s="57" t="str">
        <f t="shared" ca="1" si="24"/>
        <v/>
      </c>
      <c r="CF16" s="57" t="str">
        <f t="shared" ca="1" si="25"/>
        <v/>
      </c>
      <c r="CG16" s="57" t="str">
        <f t="shared" ca="1" si="26"/>
        <v/>
      </c>
      <c r="CH16" s="57" t="str">
        <f t="shared" ca="1" si="27"/>
        <v/>
      </c>
      <c r="CI16" s="57" t="str">
        <f t="shared" ca="1" si="28"/>
        <v/>
      </c>
      <c r="CJ16" s="57"/>
      <c r="CK16" s="57" t="str">
        <f t="shared" ca="1" si="13"/>
        <v/>
      </c>
      <c r="CL16" s="57" t="str">
        <f t="shared" ca="1" si="13"/>
        <v/>
      </c>
      <c r="CM16" s="57" t="str">
        <f t="shared" ca="1" si="13"/>
        <v/>
      </c>
      <c r="CN16" s="57" t="str">
        <f t="shared" ca="1" si="13"/>
        <v/>
      </c>
      <c r="CO16" s="57" t="str">
        <f t="shared" ca="1" si="13"/>
        <v/>
      </c>
      <c r="CP16" s="57" t="str">
        <f t="shared" ca="1" si="13"/>
        <v/>
      </c>
      <c r="CQ16" s="57" t="str">
        <f t="shared" ca="1" si="13"/>
        <v/>
      </c>
      <c r="CR16" s="57" t="str">
        <f t="shared" ca="1" si="13"/>
        <v/>
      </c>
      <c r="CS16" s="57" t="str">
        <f t="shared" ca="1" si="13"/>
        <v/>
      </c>
      <c r="CT16" s="57" t="str">
        <f t="shared" ca="1" si="13"/>
        <v/>
      </c>
      <c r="CU16" s="57" t="str">
        <f t="shared" ca="1" si="13"/>
        <v/>
      </c>
      <c r="CV16" s="57" t="str">
        <f t="shared" ca="1" si="13"/>
        <v/>
      </c>
      <c r="CW16" s="57" t="str">
        <f t="shared" ca="1" si="13"/>
        <v/>
      </c>
      <c r="CX16" s="57" t="str">
        <f t="shared" ca="1" si="30"/>
        <v/>
      </c>
      <c r="CY16" s="57" t="str">
        <f t="shared" ca="1" si="30"/>
        <v/>
      </c>
      <c r="CZ16" s="57" t="str">
        <f t="shared" ca="1" si="30"/>
        <v/>
      </c>
      <c r="DA16" s="57" t="str">
        <f t="shared" ca="1" si="14"/>
        <v/>
      </c>
      <c r="DB16" s="57" t="str">
        <f t="shared" ca="1" si="14"/>
        <v/>
      </c>
      <c r="DC16" s="57" t="str">
        <f t="shared" ca="1" si="14"/>
        <v/>
      </c>
      <c r="DD16" s="57" t="str">
        <f t="shared" ca="1" si="14"/>
        <v/>
      </c>
      <c r="DE16" s="57" t="str">
        <f t="shared" ca="1" si="14"/>
        <v/>
      </c>
      <c r="DF16" s="57" t="str">
        <f t="shared" ca="1" si="14"/>
        <v/>
      </c>
      <c r="DG16" s="57" t="str">
        <f t="shared" ca="1" si="14"/>
        <v/>
      </c>
      <c r="DH16" s="57" t="str">
        <f t="shared" ca="1" si="31"/>
        <v/>
      </c>
      <c r="DI16" s="57" t="str">
        <f t="shared" ca="1" si="14"/>
        <v/>
      </c>
      <c r="DJ16" s="57" t="str">
        <f t="shared" ca="1" si="14"/>
        <v/>
      </c>
      <c r="DK16" s="57" t="str">
        <f t="shared" ca="1" si="14"/>
        <v/>
      </c>
      <c r="DL16" s="57" t="str">
        <f t="shared" ca="1" si="14"/>
        <v/>
      </c>
      <c r="DM16" s="57" t="str">
        <f t="shared" ca="1" si="32"/>
        <v/>
      </c>
      <c r="DN16" s="57" t="str">
        <f t="shared" ca="1" si="15"/>
        <v/>
      </c>
      <c r="DO16" s="57" t="str">
        <f t="shared" ca="1" si="15"/>
        <v/>
      </c>
      <c r="DP16" s="57" t="str">
        <f t="shared" ca="1" si="15"/>
        <v/>
      </c>
      <c r="DQ16" s="57" t="str">
        <f t="shared" ca="1" si="15"/>
        <v/>
      </c>
      <c r="DR16" s="57" t="str">
        <f t="shared" ca="1" si="15"/>
        <v/>
      </c>
      <c r="DS16" s="57" t="str">
        <f t="shared" ca="1" si="15"/>
        <v/>
      </c>
    </row>
    <row r="17" spans="1:123" s="64" customFormat="1">
      <c r="A17" s="57" t="str">
        <f t="shared" ca="1" si="16"/>
        <v/>
      </c>
      <c r="B17" s="106" t="str">
        <f t="shared" ca="1" si="17"/>
        <v/>
      </c>
      <c r="C17" s="60">
        <v>7</v>
      </c>
      <c r="D17" s="57" t="str">
        <f t="shared" ca="1" si="33"/>
        <v/>
      </c>
      <c r="E17" s="61"/>
      <c r="F17" s="61"/>
      <c r="G17" s="57" t="str">
        <f t="shared" ca="1" si="34"/>
        <v/>
      </c>
      <c r="H17" s="57" t="str">
        <f t="shared" ca="1" si="35"/>
        <v/>
      </c>
      <c r="I17" s="61" t="str">
        <f ca="1">IFERROR(VLOOKUP(H17,Parameter!L:M,2,FALSE),"")</f>
        <v/>
      </c>
      <c r="J17" s="57" t="str">
        <f t="shared" ca="1" si="36"/>
        <v/>
      </c>
      <c r="K17" s="61" t="str">
        <f ca="1">IFERROR(VLOOKUP(J17,Parameter!I:K,3,FALSE),"")</f>
        <v/>
      </c>
      <c r="L17" s="57" t="str">
        <f t="shared" ca="1" si="37"/>
        <v/>
      </c>
      <c r="M17" s="61" t="str">
        <f ca="1">IFERROR(VLOOKUP(L17,Parameter!F:H,3,FALSE),"")</f>
        <v/>
      </c>
      <c r="N17" s="57" t="str">
        <f t="shared" ca="1" si="38"/>
        <v/>
      </c>
      <c r="O17" s="61" t="str">
        <f ca="1">IFERROR(VLOOKUP(N17,Parameter!C:E,3,FALSE),"")</f>
        <v/>
      </c>
      <c r="P17" s="61" t="str">
        <f t="shared" ca="1" si="39"/>
        <v/>
      </c>
      <c r="Q17" s="61" t="str">
        <f t="shared" ca="1" si="40"/>
        <v/>
      </c>
      <c r="R17" s="57" t="str">
        <f t="shared" ca="1" si="21"/>
        <v/>
      </c>
      <c r="S17" s="57" t="str">
        <f t="shared" ca="1" si="41"/>
        <v/>
      </c>
      <c r="T17" s="57" t="str">
        <f t="shared" ca="1" si="42"/>
        <v/>
      </c>
      <c r="U17" s="61" t="str">
        <f t="shared" ca="1" si="43"/>
        <v/>
      </c>
      <c r="V17" s="61" t="str">
        <f t="shared" ca="1" si="43"/>
        <v/>
      </c>
      <c r="W17" s="61" t="str">
        <f t="shared" ca="1" si="43"/>
        <v/>
      </c>
      <c r="X17" s="61" t="str">
        <f t="shared" ca="1" si="43"/>
        <v/>
      </c>
      <c r="Y17" s="57" t="str">
        <f t="shared" ca="1" si="43"/>
        <v/>
      </c>
      <c r="Z17" s="57" t="str">
        <f t="shared" ca="1" si="44"/>
        <v/>
      </c>
      <c r="AA17" s="61" t="str">
        <f t="shared" ca="1" si="45"/>
        <v/>
      </c>
      <c r="AB17" s="61" t="str">
        <f t="shared" ca="1" si="45"/>
        <v/>
      </c>
      <c r="AC17" s="61" t="str">
        <f t="shared" ca="1" si="45"/>
        <v/>
      </c>
      <c r="AD17" s="61" t="str">
        <f t="shared" ca="1" si="3"/>
        <v/>
      </c>
      <c r="AE17" s="61" t="str">
        <f t="shared" ca="1" si="4"/>
        <v/>
      </c>
      <c r="AF17" s="57" t="str">
        <f t="shared" ca="1" si="22"/>
        <v/>
      </c>
      <c r="AG17" s="57" t="str">
        <f t="shared" ca="1" si="5"/>
        <v/>
      </c>
      <c r="AH17" s="57" t="str">
        <f t="shared" ca="1" si="6"/>
        <v/>
      </c>
      <c r="AI17" s="62" t="str">
        <f t="shared" ca="1" si="46"/>
        <v/>
      </c>
      <c r="AJ17" s="63" t="str">
        <f t="shared" ca="1" si="47"/>
        <v/>
      </c>
      <c r="AK17" s="57" t="str">
        <f t="shared" ca="1" si="47"/>
        <v/>
      </c>
      <c r="AL17" s="176" t="str">
        <f t="shared" ca="1" si="47"/>
        <v/>
      </c>
      <c r="AM17" s="176" t="str">
        <f t="shared" ca="1" si="47"/>
        <v/>
      </c>
      <c r="AN17" s="57" t="str">
        <f t="shared" ca="1" si="47"/>
        <v/>
      </c>
      <c r="AO17" s="57" t="str">
        <f t="shared" ca="1" si="47"/>
        <v/>
      </c>
      <c r="AP17" s="57" t="str">
        <f t="shared" ca="1" si="47"/>
        <v/>
      </c>
      <c r="AQ17" s="57" t="str">
        <f t="shared" ca="1" si="47"/>
        <v/>
      </c>
      <c r="AR17" s="57" t="str">
        <f t="shared" ca="1" si="47"/>
        <v/>
      </c>
      <c r="AS17" s="57" t="str">
        <f ca="1">IFERROR(VLOOKUP(L17,Parameter!F:O,10,FALSE),"")</f>
        <v/>
      </c>
      <c r="AT17" s="61" t="str">
        <f ca="1">IF(D17="","",IFERROR(IF(VLOOKUP(N17,Parameter!C:L,10,FALSE)=$AT$8,"ok","F"),"L"))</f>
        <v/>
      </c>
      <c r="AU17" s="57" t="str">
        <f t="shared" ca="1" si="8"/>
        <v/>
      </c>
      <c r="AV17" s="57" t="str">
        <f t="shared" ca="1" si="8"/>
        <v/>
      </c>
      <c r="AW17" s="57" t="str">
        <f t="shared" ca="1" si="8"/>
        <v/>
      </c>
      <c r="AX17" s="57" t="str">
        <f t="shared" ca="1" si="8"/>
        <v/>
      </c>
      <c r="AY17" s="57" t="str">
        <f t="shared" ca="1" si="8"/>
        <v/>
      </c>
      <c r="AZ17" s="57" t="str">
        <f t="shared" ca="1" si="8"/>
        <v/>
      </c>
      <c r="BA17" s="57" t="str">
        <f t="shared" ca="1" si="9"/>
        <v/>
      </c>
      <c r="BB17" s="57" t="str">
        <f t="shared" ca="1" si="9"/>
        <v/>
      </c>
      <c r="BC17" s="57" t="str">
        <f t="shared" ca="1" si="9"/>
        <v/>
      </c>
      <c r="BD17" s="57" t="str">
        <f t="shared" ca="1" si="9"/>
        <v/>
      </c>
      <c r="BE17" s="57" t="str">
        <f t="shared" ca="1" si="9"/>
        <v/>
      </c>
      <c r="BF17" s="57" t="str">
        <f t="shared" ca="1" si="48"/>
        <v/>
      </c>
      <c r="BG17" s="57" t="str">
        <f t="shared" ca="1" si="48"/>
        <v/>
      </c>
      <c r="BH17" s="57" t="str">
        <f t="shared" ca="1" si="48"/>
        <v/>
      </c>
      <c r="BI17" s="57" t="str">
        <f t="shared" ca="1" si="48"/>
        <v/>
      </c>
      <c r="BJ17" s="57" t="str">
        <f t="shared" ca="1" si="48"/>
        <v/>
      </c>
      <c r="BK17" s="57" t="str">
        <f t="shared" ca="1" si="48"/>
        <v/>
      </c>
      <c r="BL17" s="57" t="str">
        <f t="shared" ca="1" si="48"/>
        <v/>
      </c>
      <c r="BM17" s="57" t="str">
        <f t="shared" ca="1" si="48"/>
        <v/>
      </c>
      <c r="BN17" s="57" t="str">
        <f t="shared" ca="1" si="10"/>
        <v/>
      </c>
      <c r="BO17" s="57" t="str">
        <f t="shared" ca="1" si="10"/>
        <v/>
      </c>
      <c r="BP17" s="57" t="str">
        <f t="shared" ca="1" si="10"/>
        <v/>
      </c>
      <c r="BQ17" s="57" t="str">
        <f t="shared" ca="1" si="10"/>
        <v/>
      </c>
      <c r="BR17" s="57" t="str">
        <f t="shared" ca="1" si="10"/>
        <v/>
      </c>
      <c r="BS17" s="57" t="str">
        <f t="shared" ca="1" si="10"/>
        <v/>
      </c>
      <c r="BT17" s="57" t="str">
        <f t="shared" ca="1" si="10"/>
        <v/>
      </c>
      <c r="BU17" s="57" t="str">
        <f t="shared" ca="1" si="10"/>
        <v/>
      </c>
      <c r="BV17" s="57" t="str">
        <f t="shared" ca="1" si="10"/>
        <v/>
      </c>
      <c r="BW17" s="57" t="str">
        <f t="shared" ca="1" si="11"/>
        <v/>
      </c>
      <c r="BX17" s="57" t="str">
        <f t="shared" ca="1" si="11"/>
        <v/>
      </c>
      <c r="BY17" s="57" t="str">
        <f t="shared" ca="1" si="11"/>
        <v/>
      </c>
      <c r="BZ17" s="57" t="str">
        <f t="shared" ca="1" si="11"/>
        <v/>
      </c>
      <c r="CA17" s="57" t="str">
        <f t="shared" ca="1" si="11"/>
        <v/>
      </c>
      <c r="CB17" s="57" t="str">
        <f t="shared" ca="1" si="11"/>
        <v/>
      </c>
      <c r="CC17" s="57" t="str">
        <f t="shared" ca="1" si="23"/>
        <v/>
      </c>
      <c r="CD17" s="57"/>
      <c r="CE17" s="57" t="str">
        <f t="shared" ca="1" si="24"/>
        <v/>
      </c>
      <c r="CF17" s="57" t="str">
        <f t="shared" ca="1" si="25"/>
        <v/>
      </c>
      <c r="CG17" s="57" t="str">
        <f t="shared" ca="1" si="26"/>
        <v/>
      </c>
      <c r="CH17" s="57" t="str">
        <f t="shared" ca="1" si="27"/>
        <v/>
      </c>
      <c r="CI17" s="57" t="str">
        <f t="shared" ca="1" si="28"/>
        <v/>
      </c>
      <c r="CJ17" s="57"/>
      <c r="CK17" s="57" t="str">
        <f t="shared" ca="1" si="13"/>
        <v/>
      </c>
      <c r="CL17" s="57" t="str">
        <f t="shared" ca="1" si="13"/>
        <v/>
      </c>
      <c r="CM17" s="57" t="str">
        <f t="shared" ca="1" si="13"/>
        <v/>
      </c>
      <c r="CN17" s="57" t="str">
        <f t="shared" ca="1" si="13"/>
        <v/>
      </c>
      <c r="CO17" s="57" t="str">
        <f t="shared" ca="1" si="13"/>
        <v/>
      </c>
      <c r="CP17" s="57" t="str">
        <f t="shared" ca="1" si="13"/>
        <v/>
      </c>
      <c r="CQ17" s="57" t="str">
        <f t="shared" ca="1" si="13"/>
        <v/>
      </c>
      <c r="CR17" s="57" t="str">
        <f t="shared" ca="1" si="13"/>
        <v/>
      </c>
      <c r="CS17" s="57" t="str">
        <f t="shared" ca="1" si="13"/>
        <v/>
      </c>
      <c r="CT17" s="57" t="str">
        <f t="shared" ca="1" si="13"/>
        <v/>
      </c>
      <c r="CU17" s="57" t="str">
        <f t="shared" ca="1" si="13"/>
        <v/>
      </c>
      <c r="CV17" s="57" t="str">
        <f t="shared" ca="1" si="13"/>
        <v/>
      </c>
      <c r="CW17" s="57" t="str">
        <f t="shared" ca="1" si="13"/>
        <v/>
      </c>
      <c r="CX17" s="57" t="str">
        <f t="shared" ca="1" si="30"/>
        <v/>
      </c>
      <c r="CY17" s="57" t="str">
        <f t="shared" ca="1" si="30"/>
        <v/>
      </c>
      <c r="CZ17" s="57" t="str">
        <f t="shared" ca="1" si="30"/>
        <v/>
      </c>
      <c r="DA17" s="57" t="str">
        <f t="shared" ca="1" si="14"/>
        <v/>
      </c>
      <c r="DB17" s="57" t="str">
        <f t="shared" ca="1" si="14"/>
        <v/>
      </c>
      <c r="DC17" s="57" t="str">
        <f t="shared" ca="1" si="14"/>
        <v/>
      </c>
      <c r="DD17" s="57" t="str">
        <f t="shared" ca="1" si="14"/>
        <v/>
      </c>
      <c r="DE17" s="57" t="str">
        <f t="shared" ca="1" si="14"/>
        <v/>
      </c>
      <c r="DF17" s="57" t="str">
        <f t="shared" ca="1" si="14"/>
        <v/>
      </c>
      <c r="DG17" s="57" t="str">
        <f t="shared" ca="1" si="14"/>
        <v/>
      </c>
      <c r="DH17" s="57" t="str">
        <f t="shared" ca="1" si="31"/>
        <v/>
      </c>
      <c r="DI17" s="57" t="str">
        <f t="shared" ca="1" si="14"/>
        <v/>
      </c>
      <c r="DJ17" s="57" t="str">
        <f t="shared" ca="1" si="14"/>
        <v/>
      </c>
      <c r="DK17" s="57" t="str">
        <f t="shared" ca="1" si="14"/>
        <v/>
      </c>
      <c r="DL17" s="57" t="str">
        <f t="shared" ca="1" si="14"/>
        <v/>
      </c>
      <c r="DM17" s="57" t="str">
        <f t="shared" ca="1" si="32"/>
        <v/>
      </c>
      <c r="DN17" s="57" t="str">
        <f t="shared" ca="1" si="15"/>
        <v/>
      </c>
      <c r="DO17" s="57" t="str">
        <f t="shared" ca="1" si="15"/>
        <v/>
      </c>
      <c r="DP17" s="57" t="str">
        <f t="shared" ca="1" si="15"/>
        <v/>
      </c>
      <c r="DQ17" s="57" t="str">
        <f t="shared" ca="1" si="15"/>
        <v/>
      </c>
      <c r="DR17" s="57" t="str">
        <f t="shared" ca="1" si="15"/>
        <v/>
      </c>
      <c r="DS17" s="57" t="str">
        <f t="shared" ca="1" si="15"/>
        <v/>
      </c>
    </row>
    <row r="18" spans="1:123" s="64" customFormat="1">
      <c r="A18" s="57" t="str">
        <f t="shared" ca="1" si="16"/>
        <v/>
      </c>
      <c r="B18" s="109" t="str">
        <f t="shared" ca="1" si="17"/>
        <v/>
      </c>
      <c r="C18" s="110">
        <v>8</v>
      </c>
      <c r="D18" s="110" t="str">
        <f t="shared" ca="1" si="33"/>
        <v/>
      </c>
      <c r="E18" s="111"/>
      <c r="F18" s="111"/>
      <c r="G18" s="110" t="str">
        <f t="shared" ca="1" si="34"/>
        <v/>
      </c>
      <c r="H18" s="110" t="str">
        <f t="shared" ca="1" si="35"/>
        <v/>
      </c>
      <c r="I18" s="112" t="str">
        <f ca="1">IFERROR(VLOOKUP(H18,Parameter!L:M,2,FALSE),"")</f>
        <v/>
      </c>
      <c r="J18" s="110" t="str">
        <f t="shared" ca="1" si="36"/>
        <v/>
      </c>
      <c r="K18" s="112" t="str">
        <f ca="1">IFERROR(VLOOKUP(J18,Parameter!I:K,3,FALSE),"")</f>
        <v/>
      </c>
      <c r="L18" s="110" t="str">
        <f t="shared" ca="1" si="37"/>
        <v/>
      </c>
      <c r="M18" s="112" t="str">
        <f ca="1">IFERROR(VLOOKUP(L18,Parameter!F:H,3,FALSE),"")</f>
        <v/>
      </c>
      <c r="N18" s="110" t="str">
        <f t="shared" ca="1" si="38"/>
        <v/>
      </c>
      <c r="O18" s="112" t="str">
        <f ca="1">IFERROR(VLOOKUP(N18,Parameter!C:E,3,FALSE),"")</f>
        <v/>
      </c>
      <c r="P18" s="112" t="str">
        <f t="shared" ca="1" si="39"/>
        <v/>
      </c>
      <c r="Q18" s="112" t="str">
        <f t="shared" ca="1" si="40"/>
        <v/>
      </c>
      <c r="R18" s="110" t="str">
        <f t="shared" ca="1" si="21"/>
        <v/>
      </c>
      <c r="S18" s="110" t="str">
        <f t="shared" ca="1" si="41"/>
        <v/>
      </c>
      <c r="T18" s="110" t="str">
        <f t="shared" ca="1" si="42"/>
        <v/>
      </c>
      <c r="U18" s="112" t="str">
        <f t="shared" ca="1" si="43"/>
        <v/>
      </c>
      <c r="V18" s="112" t="str">
        <f t="shared" ca="1" si="43"/>
        <v/>
      </c>
      <c r="W18" s="112" t="str">
        <f t="shared" ca="1" si="43"/>
        <v/>
      </c>
      <c r="X18" s="112" t="str">
        <f t="shared" ca="1" si="43"/>
        <v/>
      </c>
      <c r="Y18" s="110" t="str">
        <f t="shared" ca="1" si="43"/>
        <v/>
      </c>
      <c r="Z18" s="110" t="str">
        <f t="shared" ca="1" si="44"/>
        <v/>
      </c>
      <c r="AA18" s="111" t="str">
        <f t="shared" ca="1" si="45"/>
        <v/>
      </c>
      <c r="AB18" s="112" t="str">
        <f t="shared" ca="1" si="45"/>
        <v/>
      </c>
      <c r="AC18" s="112" t="str">
        <f t="shared" ca="1" si="45"/>
        <v/>
      </c>
      <c r="AD18" s="112" t="str">
        <f t="shared" ca="1" si="3"/>
        <v/>
      </c>
      <c r="AE18" s="111" t="str">
        <f t="shared" ca="1" si="4"/>
        <v/>
      </c>
      <c r="AF18" s="110" t="str">
        <f t="shared" ca="1" si="22"/>
        <v/>
      </c>
      <c r="AG18" s="110" t="str">
        <f t="shared" ca="1" si="5"/>
        <v/>
      </c>
      <c r="AH18" s="110" t="str">
        <f t="shared" ca="1" si="6"/>
        <v/>
      </c>
      <c r="AI18" s="113" t="str">
        <f t="shared" ca="1" si="46"/>
        <v/>
      </c>
      <c r="AJ18" s="114" t="str">
        <f t="shared" ca="1" si="47"/>
        <v/>
      </c>
      <c r="AK18" s="110" t="str">
        <f t="shared" ca="1" si="47"/>
        <v/>
      </c>
      <c r="AL18" s="177" t="str">
        <f t="shared" ca="1" si="47"/>
        <v/>
      </c>
      <c r="AM18" s="177" t="str">
        <f t="shared" ca="1" si="47"/>
        <v/>
      </c>
      <c r="AN18" s="110" t="str">
        <f t="shared" ca="1" si="47"/>
        <v/>
      </c>
      <c r="AO18" s="110" t="str">
        <f t="shared" ca="1" si="47"/>
        <v/>
      </c>
      <c r="AP18" s="110" t="str">
        <f t="shared" ca="1" si="47"/>
        <v/>
      </c>
      <c r="AQ18" s="110" t="str">
        <f t="shared" ca="1" si="47"/>
        <v/>
      </c>
      <c r="AR18" s="110" t="str">
        <f t="shared" ca="1" si="47"/>
        <v/>
      </c>
      <c r="AS18" s="57" t="str">
        <f ca="1">IFERROR(VLOOKUP(L18,Parameter!F:O,10,FALSE),"")</f>
        <v/>
      </c>
      <c r="AT18" s="61" t="str">
        <f ca="1">IF(D18="","",IFERROR(IF(VLOOKUP(N18,Parameter!C:L,10,FALSE)=$AT$8,"ok","F"),"L"))</f>
        <v/>
      </c>
      <c r="AU18" s="110" t="str">
        <f t="shared" ca="1" si="8"/>
        <v/>
      </c>
      <c r="AV18" s="110" t="str">
        <f t="shared" ca="1" si="8"/>
        <v/>
      </c>
      <c r="AW18" s="110" t="str">
        <f t="shared" ca="1" si="8"/>
        <v/>
      </c>
      <c r="AX18" s="110" t="str">
        <f t="shared" ca="1" si="8"/>
        <v/>
      </c>
      <c r="AY18" s="110" t="str">
        <f t="shared" ca="1" si="8"/>
        <v/>
      </c>
      <c r="AZ18" s="110" t="str">
        <f t="shared" ca="1" si="8"/>
        <v/>
      </c>
      <c r="BA18" s="110" t="str">
        <f t="shared" ca="1" si="9"/>
        <v/>
      </c>
      <c r="BB18" s="110" t="str">
        <f t="shared" ca="1" si="9"/>
        <v/>
      </c>
      <c r="BC18" s="110" t="str">
        <f t="shared" ca="1" si="9"/>
        <v/>
      </c>
      <c r="BD18" s="110" t="str">
        <f t="shared" ca="1" si="9"/>
        <v/>
      </c>
      <c r="BE18" s="110" t="str">
        <f t="shared" ca="1" si="9"/>
        <v/>
      </c>
      <c r="BF18" s="110" t="str">
        <f t="shared" ca="1" si="48"/>
        <v/>
      </c>
      <c r="BG18" s="110" t="str">
        <f t="shared" ca="1" si="48"/>
        <v/>
      </c>
      <c r="BH18" s="110" t="str">
        <f t="shared" ca="1" si="48"/>
        <v/>
      </c>
      <c r="BI18" s="110" t="str">
        <f t="shared" ca="1" si="48"/>
        <v/>
      </c>
      <c r="BJ18" s="110" t="str">
        <f t="shared" ca="1" si="48"/>
        <v/>
      </c>
      <c r="BK18" s="110" t="str">
        <f t="shared" ca="1" si="48"/>
        <v/>
      </c>
      <c r="BL18" s="110" t="str">
        <f t="shared" ca="1" si="48"/>
        <v/>
      </c>
      <c r="BM18" s="110" t="str">
        <f t="shared" ca="1" si="48"/>
        <v/>
      </c>
      <c r="BN18" s="110" t="str">
        <f t="shared" ca="1" si="10"/>
        <v/>
      </c>
      <c r="BO18" s="110" t="str">
        <f t="shared" ca="1" si="10"/>
        <v/>
      </c>
      <c r="BP18" s="110" t="str">
        <f t="shared" ca="1" si="10"/>
        <v/>
      </c>
      <c r="BQ18" s="110" t="str">
        <f t="shared" ca="1" si="10"/>
        <v/>
      </c>
      <c r="BR18" s="110" t="str">
        <f t="shared" ca="1" si="10"/>
        <v/>
      </c>
      <c r="BS18" s="110" t="str">
        <f t="shared" ca="1" si="10"/>
        <v/>
      </c>
      <c r="BT18" s="110" t="str">
        <f t="shared" ca="1" si="10"/>
        <v/>
      </c>
      <c r="BU18" s="110" t="str">
        <f t="shared" ca="1" si="10"/>
        <v/>
      </c>
      <c r="BV18" s="110" t="str">
        <f t="shared" ca="1" si="10"/>
        <v/>
      </c>
      <c r="BW18" s="57" t="str">
        <f t="shared" ca="1" si="11"/>
        <v/>
      </c>
      <c r="BX18" s="57" t="str">
        <f t="shared" ca="1" si="11"/>
        <v/>
      </c>
      <c r="BY18" s="57" t="str">
        <f t="shared" ca="1" si="11"/>
        <v/>
      </c>
      <c r="BZ18" s="57" t="str">
        <f t="shared" ca="1" si="11"/>
        <v/>
      </c>
      <c r="CA18" s="57" t="str">
        <f t="shared" ca="1" si="11"/>
        <v/>
      </c>
      <c r="CB18" s="57" t="str">
        <f t="shared" ca="1" si="11"/>
        <v/>
      </c>
      <c r="CC18" s="57" t="str">
        <f t="shared" ca="1" si="23"/>
        <v/>
      </c>
      <c r="CD18" s="57"/>
      <c r="CE18" s="57" t="str">
        <f t="shared" ca="1" si="24"/>
        <v/>
      </c>
      <c r="CF18" s="57" t="str">
        <f t="shared" ca="1" si="25"/>
        <v/>
      </c>
      <c r="CG18" s="57" t="str">
        <f t="shared" ca="1" si="26"/>
        <v/>
      </c>
      <c r="CH18" s="57" t="str">
        <f t="shared" ca="1" si="27"/>
        <v/>
      </c>
      <c r="CI18" s="57" t="str">
        <f t="shared" ca="1" si="28"/>
        <v/>
      </c>
      <c r="CJ18" s="57"/>
      <c r="CK18" s="57" t="str">
        <f t="shared" ca="1" si="13"/>
        <v/>
      </c>
      <c r="CL18" s="57" t="str">
        <f t="shared" ca="1" si="13"/>
        <v/>
      </c>
      <c r="CM18" s="57" t="str">
        <f t="shared" ca="1" si="13"/>
        <v/>
      </c>
      <c r="CN18" s="57" t="str">
        <f t="shared" ca="1" si="13"/>
        <v/>
      </c>
      <c r="CO18" s="57" t="str">
        <f t="shared" ca="1" si="13"/>
        <v/>
      </c>
      <c r="CP18" s="57" t="str">
        <f t="shared" ca="1" si="13"/>
        <v/>
      </c>
      <c r="CQ18" s="57" t="str">
        <f t="shared" ca="1" si="13"/>
        <v/>
      </c>
      <c r="CR18" s="57" t="str">
        <f t="shared" ca="1" si="13"/>
        <v/>
      </c>
      <c r="CS18" s="57" t="str">
        <f t="shared" ca="1" si="13"/>
        <v/>
      </c>
      <c r="CT18" s="57" t="str">
        <f t="shared" ca="1" si="13"/>
        <v/>
      </c>
      <c r="CU18" s="57" t="str">
        <f t="shared" ca="1" si="13"/>
        <v/>
      </c>
      <c r="CV18" s="57" t="str">
        <f t="shared" ca="1" si="13"/>
        <v/>
      </c>
      <c r="CW18" s="57" t="str">
        <f t="shared" ca="1" si="13"/>
        <v/>
      </c>
      <c r="CX18" s="57" t="str">
        <f t="shared" ca="1" si="30"/>
        <v/>
      </c>
      <c r="CY18" s="57" t="str">
        <f t="shared" ca="1" si="30"/>
        <v/>
      </c>
      <c r="CZ18" s="57" t="str">
        <f t="shared" ca="1" si="30"/>
        <v/>
      </c>
      <c r="DA18" s="57" t="str">
        <f t="shared" ca="1" si="14"/>
        <v/>
      </c>
      <c r="DB18" s="57" t="str">
        <f t="shared" ca="1" si="14"/>
        <v/>
      </c>
      <c r="DC18" s="57" t="str">
        <f t="shared" ca="1" si="14"/>
        <v/>
      </c>
      <c r="DD18" s="57" t="str">
        <f t="shared" ca="1" si="14"/>
        <v/>
      </c>
      <c r="DE18" s="57" t="str">
        <f t="shared" ca="1" si="14"/>
        <v/>
      </c>
      <c r="DF18" s="57" t="str">
        <f t="shared" ca="1" si="14"/>
        <v/>
      </c>
      <c r="DG18" s="57" t="str">
        <f t="shared" ca="1" si="14"/>
        <v/>
      </c>
      <c r="DH18" s="57" t="str">
        <f t="shared" ca="1" si="31"/>
        <v/>
      </c>
      <c r="DI18" s="57" t="str">
        <f t="shared" ca="1" si="14"/>
        <v/>
      </c>
      <c r="DJ18" s="57" t="str">
        <f t="shared" ca="1" si="14"/>
        <v/>
      </c>
      <c r="DK18" s="57" t="str">
        <f t="shared" ca="1" si="14"/>
        <v/>
      </c>
      <c r="DL18" s="57" t="str">
        <f t="shared" ca="1" si="14"/>
        <v/>
      </c>
      <c r="DM18" s="57" t="str">
        <f t="shared" ca="1" si="32"/>
        <v/>
      </c>
      <c r="DN18" s="57" t="str">
        <f t="shared" ca="1" si="15"/>
        <v/>
      </c>
      <c r="DO18" s="57" t="str">
        <f t="shared" ca="1" si="15"/>
        <v/>
      </c>
      <c r="DP18" s="57" t="str">
        <f t="shared" ca="1" si="15"/>
        <v/>
      </c>
      <c r="DQ18" s="57" t="str">
        <f t="shared" ca="1" si="15"/>
        <v/>
      </c>
      <c r="DR18" s="57" t="str">
        <f t="shared" ca="1" si="15"/>
        <v/>
      </c>
      <c r="DS18" s="57" t="str">
        <f t="shared" ca="1" si="15"/>
        <v/>
      </c>
    </row>
    <row r="19" spans="1:123" s="64" customFormat="1">
      <c r="A19" s="57" t="str">
        <f t="shared" ca="1" si="16"/>
        <v/>
      </c>
      <c r="B19" s="106" t="str">
        <f t="shared" ca="1" si="17"/>
        <v/>
      </c>
      <c r="C19" s="60">
        <v>9</v>
      </c>
      <c r="D19" s="57" t="str">
        <f t="shared" ca="1" si="33"/>
        <v/>
      </c>
      <c r="E19" s="61"/>
      <c r="F19" s="61"/>
      <c r="G19" s="57" t="str">
        <f t="shared" ca="1" si="34"/>
        <v/>
      </c>
      <c r="H19" s="57" t="str">
        <f t="shared" ca="1" si="35"/>
        <v/>
      </c>
      <c r="I19" s="61" t="str">
        <f ca="1">IFERROR(VLOOKUP(H19,Parameter!L:M,2,FALSE),"")</f>
        <v/>
      </c>
      <c r="J19" s="57" t="str">
        <f t="shared" ca="1" si="36"/>
        <v/>
      </c>
      <c r="K19" s="61" t="str">
        <f ca="1">IFERROR(VLOOKUP(J19,Parameter!I:K,3,FALSE),"")</f>
        <v/>
      </c>
      <c r="L19" s="57" t="str">
        <f t="shared" ca="1" si="37"/>
        <v/>
      </c>
      <c r="M19" s="61" t="str">
        <f ca="1">IFERROR(VLOOKUP(L19,Parameter!F:H,3,FALSE),"")</f>
        <v/>
      </c>
      <c r="N19" s="57" t="str">
        <f t="shared" ca="1" si="38"/>
        <v/>
      </c>
      <c r="O19" s="61" t="str">
        <f ca="1">IFERROR(VLOOKUP(N19,Parameter!C:E,3,FALSE),"")</f>
        <v/>
      </c>
      <c r="P19" s="61" t="str">
        <f t="shared" ca="1" si="39"/>
        <v/>
      </c>
      <c r="Q19" s="61" t="str">
        <f t="shared" ca="1" si="40"/>
        <v/>
      </c>
      <c r="R19" s="57" t="str">
        <f t="shared" ca="1" si="21"/>
        <v/>
      </c>
      <c r="S19" s="57" t="str">
        <f t="shared" ca="1" si="41"/>
        <v/>
      </c>
      <c r="T19" s="57" t="str">
        <f t="shared" ca="1" si="42"/>
        <v/>
      </c>
      <c r="U19" s="61" t="str">
        <f t="shared" ca="1" si="43"/>
        <v/>
      </c>
      <c r="V19" s="61" t="str">
        <f t="shared" ca="1" si="43"/>
        <v/>
      </c>
      <c r="W19" s="61" t="str">
        <f t="shared" ca="1" si="43"/>
        <v/>
      </c>
      <c r="X19" s="61" t="str">
        <f t="shared" ca="1" si="43"/>
        <v/>
      </c>
      <c r="Y19" s="57" t="str">
        <f t="shared" ca="1" si="43"/>
        <v/>
      </c>
      <c r="Z19" s="57" t="str">
        <f t="shared" ca="1" si="44"/>
        <v/>
      </c>
      <c r="AA19" s="61" t="str">
        <f t="shared" ca="1" si="45"/>
        <v/>
      </c>
      <c r="AB19" s="61" t="str">
        <f t="shared" ca="1" si="45"/>
        <v/>
      </c>
      <c r="AC19" s="61" t="str">
        <f t="shared" ca="1" si="45"/>
        <v/>
      </c>
      <c r="AD19" s="61" t="str">
        <f t="shared" ca="1" si="3"/>
        <v/>
      </c>
      <c r="AE19" s="61" t="str">
        <f t="shared" ca="1" si="4"/>
        <v/>
      </c>
      <c r="AF19" s="57" t="str">
        <f t="shared" ca="1" si="22"/>
        <v/>
      </c>
      <c r="AG19" s="57" t="str">
        <f t="shared" ca="1" si="5"/>
        <v/>
      </c>
      <c r="AH19" s="57" t="str">
        <f t="shared" ca="1" si="6"/>
        <v/>
      </c>
      <c r="AI19" s="62" t="str">
        <f t="shared" ca="1" si="46"/>
        <v/>
      </c>
      <c r="AJ19" s="63" t="str">
        <f t="shared" ca="1" si="47"/>
        <v/>
      </c>
      <c r="AK19" s="57" t="str">
        <f t="shared" ca="1" si="47"/>
        <v/>
      </c>
      <c r="AL19" s="176" t="str">
        <f t="shared" ca="1" si="47"/>
        <v/>
      </c>
      <c r="AM19" s="176" t="str">
        <f t="shared" ca="1" si="47"/>
        <v/>
      </c>
      <c r="AN19" s="57" t="str">
        <f t="shared" ca="1" si="47"/>
        <v/>
      </c>
      <c r="AO19" s="57" t="str">
        <f t="shared" ca="1" si="47"/>
        <v/>
      </c>
      <c r="AP19" s="57" t="str">
        <f t="shared" ca="1" si="47"/>
        <v/>
      </c>
      <c r="AQ19" s="57" t="str">
        <f t="shared" ca="1" si="47"/>
        <v/>
      </c>
      <c r="AR19" s="57" t="str">
        <f t="shared" ca="1" si="47"/>
        <v/>
      </c>
      <c r="AS19" s="57" t="str">
        <f ca="1">IFERROR(VLOOKUP(L19,Parameter!F:O,10,FALSE),"")</f>
        <v/>
      </c>
      <c r="AT19" s="61" t="str">
        <f ca="1">IF(D19="","",IFERROR(IF(VLOOKUP(N19,Parameter!C:L,10,FALSE)=$AT$8,"ok","F"),"L"))</f>
        <v/>
      </c>
      <c r="AU19" s="57" t="str">
        <f t="shared" ca="1" si="8"/>
        <v/>
      </c>
      <c r="AV19" s="57" t="str">
        <f t="shared" ca="1" si="8"/>
        <v/>
      </c>
      <c r="AW19" s="57" t="str">
        <f t="shared" ca="1" si="8"/>
        <v/>
      </c>
      <c r="AX19" s="57" t="str">
        <f t="shared" ca="1" si="8"/>
        <v/>
      </c>
      <c r="AY19" s="57" t="str">
        <f t="shared" ca="1" si="8"/>
        <v/>
      </c>
      <c r="AZ19" s="57" t="str">
        <f t="shared" ca="1" si="8"/>
        <v/>
      </c>
      <c r="BA19" s="57" t="str">
        <f t="shared" ca="1" si="9"/>
        <v/>
      </c>
      <c r="BB19" s="57" t="str">
        <f t="shared" ca="1" si="9"/>
        <v/>
      </c>
      <c r="BC19" s="57" t="str">
        <f t="shared" ca="1" si="9"/>
        <v/>
      </c>
      <c r="BD19" s="57" t="str">
        <f t="shared" ca="1" si="9"/>
        <v/>
      </c>
      <c r="BE19" s="57" t="str">
        <f t="shared" ca="1" si="9"/>
        <v/>
      </c>
      <c r="BF19" s="57" t="str">
        <f t="shared" ca="1" si="48"/>
        <v/>
      </c>
      <c r="BG19" s="57" t="str">
        <f t="shared" ca="1" si="48"/>
        <v/>
      </c>
      <c r="BH19" s="57" t="str">
        <f t="shared" ca="1" si="48"/>
        <v/>
      </c>
      <c r="BI19" s="57" t="str">
        <f t="shared" ca="1" si="48"/>
        <v/>
      </c>
      <c r="BJ19" s="57" t="str">
        <f t="shared" ca="1" si="48"/>
        <v/>
      </c>
      <c r="BK19" s="57" t="str">
        <f t="shared" ca="1" si="48"/>
        <v/>
      </c>
      <c r="BL19" s="57" t="str">
        <f t="shared" ca="1" si="48"/>
        <v/>
      </c>
      <c r="BM19" s="57" t="str">
        <f t="shared" ca="1" si="48"/>
        <v/>
      </c>
      <c r="BN19" s="57" t="str">
        <f t="shared" ca="1" si="10"/>
        <v/>
      </c>
      <c r="BO19" s="57" t="str">
        <f t="shared" ca="1" si="10"/>
        <v/>
      </c>
      <c r="BP19" s="57" t="str">
        <f t="shared" ca="1" si="10"/>
        <v/>
      </c>
      <c r="BQ19" s="57" t="str">
        <f t="shared" ca="1" si="10"/>
        <v/>
      </c>
      <c r="BR19" s="57" t="str">
        <f t="shared" ca="1" si="10"/>
        <v/>
      </c>
      <c r="BS19" s="57" t="str">
        <f t="shared" ca="1" si="10"/>
        <v/>
      </c>
      <c r="BT19" s="57" t="str">
        <f t="shared" ca="1" si="10"/>
        <v/>
      </c>
      <c r="BU19" s="57" t="str">
        <f t="shared" ca="1" si="10"/>
        <v/>
      </c>
      <c r="BV19" s="57" t="str">
        <f t="shared" ca="1" si="10"/>
        <v/>
      </c>
      <c r="BW19" s="57" t="str">
        <f t="shared" ca="1" si="11"/>
        <v/>
      </c>
      <c r="BX19" s="57" t="str">
        <f t="shared" ca="1" si="11"/>
        <v/>
      </c>
      <c r="BY19" s="57" t="str">
        <f t="shared" ca="1" si="11"/>
        <v/>
      </c>
      <c r="BZ19" s="57" t="str">
        <f t="shared" ca="1" si="11"/>
        <v/>
      </c>
      <c r="CA19" s="57" t="str">
        <f t="shared" ca="1" si="11"/>
        <v/>
      </c>
      <c r="CB19" s="57" t="str">
        <f t="shared" ca="1" si="11"/>
        <v/>
      </c>
      <c r="CC19" s="57" t="str">
        <f t="shared" ca="1" si="23"/>
        <v/>
      </c>
      <c r="CD19" s="57"/>
      <c r="CE19" s="57" t="str">
        <f t="shared" ca="1" si="24"/>
        <v/>
      </c>
      <c r="CF19" s="57" t="str">
        <f t="shared" ca="1" si="25"/>
        <v/>
      </c>
      <c r="CG19" s="57" t="str">
        <f t="shared" ca="1" si="26"/>
        <v/>
      </c>
      <c r="CH19" s="57" t="str">
        <f t="shared" ca="1" si="27"/>
        <v/>
      </c>
      <c r="CI19" s="57" t="str">
        <f t="shared" ca="1" si="28"/>
        <v/>
      </c>
      <c r="CJ19" s="57"/>
      <c r="CK19" s="57" t="str">
        <f t="shared" ca="1" si="13"/>
        <v/>
      </c>
      <c r="CL19" s="57" t="str">
        <f t="shared" ca="1" si="13"/>
        <v/>
      </c>
      <c r="CM19" s="57" t="str">
        <f t="shared" ca="1" si="13"/>
        <v/>
      </c>
      <c r="CN19" s="57" t="str">
        <f t="shared" ca="1" si="13"/>
        <v/>
      </c>
      <c r="CO19" s="57" t="str">
        <f t="shared" ca="1" si="13"/>
        <v/>
      </c>
      <c r="CP19" s="57" t="str">
        <f t="shared" ca="1" si="13"/>
        <v/>
      </c>
      <c r="CQ19" s="57" t="str">
        <f t="shared" ca="1" si="13"/>
        <v/>
      </c>
      <c r="CR19" s="57" t="str">
        <f t="shared" ca="1" si="13"/>
        <v/>
      </c>
      <c r="CS19" s="57" t="str">
        <f t="shared" ca="1" si="13"/>
        <v/>
      </c>
      <c r="CT19" s="57" t="str">
        <f t="shared" ca="1" si="13"/>
        <v/>
      </c>
      <c r="CU19" s="57" t="str">
        <f t="shared" ca="1" si="13"/>
        <v/>
      </c>
      <c r="CV19" s="57" t="str">
        <f t="shared" ca="1" si="13"/>
        <v/>
      </c>
      <c r="CW19" s="57" t="str">
        <f t="shared" ca="1" si="13"/>
        <v/>
      </c>
      <c r="CX19" s="57" t="str">
        <f t="shared" ca="1" si="30"/>
        <v/>
      </c>
      <c r="CY19" s="57" t="str">
        <f t="shared" ca="1" si="30"/>
        <v/>
      </c>
      <c r="CZ19" s="57" t="str">
        <f t="shared" ca="1" si="30"/>
        <v/>
      </c>
      <c r="DA19" s="57" t="str">
        <f t="shared" ca="1" si="14"/>
        <v/>
      </c>
      <c r="DB19" s="57" t="str">
        <f t="shared" ca="1" si="14"/>
        <v/>
      </c>
      <c r="DC19" s="57" t="str">
        <f t="shared" ca="1" si="14"/>
        <v/>
      </c>
      <c r="DD19" s="57" t="str">
        <f t="shared" ca="1" si="14"/>
        <v/>
      </c>
      <c r="DE19" s="57" t="str">
        <f t="shared" ca="1" si="14"/>
        <v/>
      </c>
      <c r="DF19" s="57" t="str">
        <f t="shared" ca="1" si="14"/>
        <v/>
      </c>
      <c r="DG19" s="57" t="str">
        <f t="shared" ca="1" si="14"/>
        <v/>
      </c>
      <c r="DH19" s="57" t="str">
        <f t="shared" ca="1" si="31"/>
        <v/>
      </c>
      <c r="DI19" s="57" t="str">
        <f t="shared" ca="1" si="14"/>
        <v/>
      </c>
      <c r="DJ19" s="57" t="str">
        <f t="shared" ca="1" si="14"/>
        <v/>
      </c>
      <c r="DK19" s="57" t="str">
        <f t="shared" ca="1" si="14"/>
        <v/>
      </c>
      <c r="DL19" s="57" t="str">
        <f t="shared" ca="1" si="14"/>
        <v/>
      </c>
      <c r="DM19" s="57" t="str">
        <f t="shared" ca="1" si="32"/>
        <v/>
      </c>
      <c r="DN19" s="57" t="str">
        <f t="shared" ca="1" si="15"/>
        <v/>
      </c>
      <c r="DO19" s="57" t="str">
        <f t="shared" ca="1" si="15"/>
        <v/>
      </c>
      <c r="DP19" s="57" t="str">
        <f t="shared" ca="1" si="15"/>
        <v/>
      </c>
      <c r="DQ19" s="57" t="str">
        <f t="shared" ca="1" si="15"/>
        <v/>
      </c>
      <c r="DR19" s="57" t="str">
        <f t="shared" ca="1" si="15"/>
        <v/>
      </c>
      <c r="DS19" s="57" t="str">
        <f t="shared" ca="1" si="15"/>
        <v/>
      </c>
    </row>
    <row r="20" spans="1:123" s="64" customFormat="1">
      <c r="A20" s="57" t="str">
        <f t="shared" ca="1" si="16"/>
        <v/>
      </c>
      <c r="B20" s="109" t="str">
        <f t="shared" ca="1" si="17"/>
        <v/>
      </c>
      <c r="C20" s="110">
        <v>10</v>
      </c>
      <c r="D20" s="110" t="str">
        <f t="shared" ca="1" si="33"/>
        <v/>
      </c>
      <c r="E20" s="111"/>
      <c r="F20" s="111"/>
      <c r="G20" s="110" t="str">
        <f t="shared" ca="1" si="34"/>
        <v/>
      </c>
      <c r="H20" s="110" t="str">
        <f t="shared" ca="1" si="35"/>
        <v/>
      </c>
      <c r="I20" s="112" t="str">
        <f ca="1">IFERROR(VLOOKUP(H20,Parameter!L:M,2,FALSE),"")</f>
        <v/>
      </c>
      <c r="J20" s="110" t="str">
        <f t="shared" ca="1" si="36"/>
        <v/>
      </c>
      <c r="K20" s="112" t="str">
        <f ca="1">IFERROR(VLOOKUP(J20,Parameter!I:K,3,FALSE),"")</f>
        <v/>
      </c>
      <c r="L20" s="110" t="str">
        <f t="shared" ca="1" si="37"/>
        <v/>
      </c>
      <c r="M20" s="112" t="str">
        <f ca="1">IFERROR(VLOOKUP(L20,Parameter!F:H,3,FALSE),"")</f>
        <v/>
      </c>
      <c r="N20" s="110" t="str">
        <f t="shared" ca="1" si="38"/>
        <v/>
      </c>
      <c r="O20" s="112" t="str">
        <f ca="1">IFERROR(VLOOKUP(N20,Parameter!C:E,3,FALSE),"")</f>
        <v/>
      </c>
      <c r="P20" s="112" t="str">
        <f t="shared" ca="1" si="39"/>
        <v/>
      </c>
      <c r="Q20" s="112" t="str">
        <f t="shared" ca="1" si="40"/>
        <v/>
      </c>
      <c r="R20" s="110" t="str">
        <f t="shared" ca="1" si="21"/>
        <v/>
      </c>
      <c r="S20" s="110" t="str">
        <f t="shared" ca="1" si="41"/>
        <v/>
      </c>
      <c r="T20" s="110" t="str">
        <f t="shared" ca="1" si="42"/>
        <v/>
      </c>
      <c r="U20" s="112" t="str">
        <f t="shared" ca="1" si="43"/>
        <v/>
      </c>
      <c r="V20" s="112" t="str">
        <f t="shared" ca="1" si="43"/>
        <v/>
      </c>
      <c r="W20" s="112" t="str">
        <f t="shared" ca="1" si="43"/>
        <v/>
      </c>
      <c r="X20" s="112" t="str">
        <f t="shared" ca="1" si="43"/>
        <v/>
      </c>
      <c r="Y20" s="110" t="str">
        <f t="shared" ca="1" si="43"/>
        <v/>
      </c>
      <c r="Z20" s="110" t="str">
        <f t="shared" ca="1" si="44"/>
        <v/>
      </c>
      <c r="AA20" s="111" t="str">
        <f t="shared" ca="1" si="45"/>
        <v/>
      </c>
      <c r="AB20" s="112" t="str">
        <f t="shared" ca="1" si="45"/>
        <v/>
      </c>
      <c r="AC20" s="112" t="str">
        <f t="shared" ca="1" si="45"/>
        <v/>
      </c>
      <c r="AD20" s="112" t="str">
        <f t="shared" ca="1" si="3"/>
        <v/>
      </c>
      <c r="AE20" s="111" t="str">
        <f t="shared" ca="1" si="4"/>
        <v/>
      </c>
      <c r="AF20" s="110" t="str">
        <f t="shared" ca="1" si="22"/>
        <v/>
      </c>
      <c r="AG20" s="110" t="str">
        <f t="shared" ca="1" si="5"/>
        <v/>
      </c>
      <c r="AH20" s="110" t="str">
        <f t="shared" ca="1" si="6"/>
        <v/>
      </c>
      <c r="AI20" s="113" t="str">
        <f t="shared" ca="1" si="46"/>
        <v/>
      </c>
      <c r="AJ20" s="114" t="str">
        <f t="shared" ca="1" si="47"/>
        <v/>
      </c>
      <c r="AK20" s="110" t="str">
        <f t="shared" ca="1" si="47"/>
        <v/>
      </c>
      <c r="AL20" s="177" t="str">
        <f t="shared" ca="1" si="47"/>
        <v/>
      </c>
      <c r="AM20" s="177" t="str">
        <f t="shared" ca="1" si="47"/>
        <v/>
      </c>
      <c r="AN20" s="110" t="str">
        <f t="shared" ca="1" si="47"/>
        <v/>
      </c>
      <c r="AO20" s="110" t="str">
        <f t="shared" ca="1" si="47"/>
        <v/>
      </c>
      <c r="AP20" s="110" t="str">
        <f t="shared" ca="1" si="47"/>
        <v/>
      </c>
      <c r="AQ20" s="110" t="str">
        <f t="shared" ca="1" si="47"/>
        <v/>
      </c>
      <c r="AR20" s="110" t="str">
        <f t="shared" ca="1" si="47"/>
        <v/>
      </c>
      <c r="AS20" s="57" t="str">
        <f ca="1">IFERROR(VLOOKUP(L20,Parameter!F:O,10,FALSE),"")</f>
        <v/>
      </c>
      <c r="AT20" s="61" t="str">
        <f ca="1">IF(D20="","",IFERROR(IF(VLOOKUP(N20,Parameter!C:L,10,FALSE)=$AT$8,"ok","F"),"L"))</f>
        <v/>
      </c>
      <c r="AU20" s="110" t="str">
        <f t="shared" ca="1" si="8"/>
        <v/>
      </c>
      <c r="AV20" s="110" t="str">
        <f t="shared" ca="1" si="8"/>
        <v/>
      </c>
      <c r="AW20" s="110" t="str">
        <f t="shared" ca="1" si="8"/>
        <v/>
      </c>
      <c r="AX20" s="110" t="str">
        <f t="shared" ca="1" si="8"/>
        <v/>
      </c>
      <c r="AY20" s="110" t="str">
        <f t="shared" ca="1" si="8"/>
        <v/>
      </c>
      <c r="AZ20" s="110" t="str">
        <f t="shared" ca="1" si="8"/>
        <v/>
      </c>
      <c r="BA20" s="110" t="str">
        <f t="shared" ca="1" si="9"/>
        <v/>
      </c>
      <c r="BB20" s="110" t="str">
        <f t="shared" ca="1" si="9"/>
        <v/>
      </c>
      <c r="BC20" s="110" t="str">
        <f t="shared" ca="1" si="9"/>
        <v/>
      </c>
      <c r="BD20" s="110" t="str">
        <f t="shared" ca="1" si="9"/>
        <v/>
      </c>
      <c r="BE20" s="110" t="str">
        <f t="shared" ca="1" si="9"/>
        <v/>
      </c>
      <c r="BF20" s="110" t="str">
        <f t="shared" ca="1" si="48"/>
        <v/>
      </c>
      <c r="BG20" s="110" t="str">
        <f t="shared" ca="1" si="48"/>
        <v/>
      </c>
      <c r="BH20" s="110" t="str">
        <f t="shared" ca="1" si="48"/>
        <v/>
      </c>
      <c r="BI20" s="110" t="str">
        <f t="shared" ca="1" si="48"/>
        <v/>
      </c>
      <c r="BJ20" s="110" t="str">
        <f t="shared" ca="1" si="48"/>
        <v/>
      </c>
      <c r="BK20" s="110" t="str">
        <f t="shared" ca="1" si="48"/>
        <v/>
      </c>
      <c r="BL20" s="110" t="str">
        <f t="shared" ca="1" si="48"/>
        <v/>
      </c>
      <c r="BM20" s="110" t="str">
        <f t="shared" ca="1" si="48"/>
        <v/>
      </c>
      <c r="BN20" s="110" t="str">
        <f t="shared" ca="1" si="10"/>
        <v/>
      </c>
      <c r="BO20" s="110" t="str">
        <f t="shared" ca="1" si="10"/>
        <v/>
      </c>
      <c r="BP20" s="110" t="str">
        <f t="shared" ca="1" si="10"/>
        <v/>
      </c>
      <c r="BQ20" s="110" t="str">
        <f t="shared" ca="1" si="10"/>
        <v/>
      </c>
      <c r="BR20" s="110" t="str">
        <f t="shared" ca="1" si="10"/>
        <v/>
      </c>
      <c r="BS20" s="110" t="str">
        <f t="shared" ca="1" si="10"/>
        <v/>
      </c>
      <c r="BT20" s="110" t="str">
        <f t="shared" ca="1" si="10"/>
        <v/>
      </c>
      <c r="BU20" s="110" t="str">
        <f t="shared" ca="1" si="10"/>
        <v/>
      </c>
      <c r="BV20" s="110" t="str">
        <f t="shared" ca="1" si="10"/>
        <v/>
      </c>
      <c r="BW20" s="57" t="str">
        <f t="shared" ca="1" si="11"/>
        <v/>
      </c>
      <c r="BX20" s="57" t="str">
        <f t="shared" ca="1" si="11"/>
        <v/>
      </c>
      <c r="BY20" s="57" t="str">
        <f t="shared" ca="1" si="11"/>
        <v/>
      </c>
      <c r="BZ20" s="57" t="str">
        <f t="shared" ca="1" si="11"/>
        <v/>
      </c>
      <c r="CA20" s="57" t="str">
        <f t="shared" ca="1" si="11"/>
        <v/>
      </c>
      <c r="CB20" s="57" t="str">
        <f t="shared" ca="1" si="11"/>
        <v/>
      </c>
      <c r="CC20" s="57" t="str">
        <f t="shared" ca="1" si="23"/>
        <v/>
      </c>
      <c r="CD20" s="57"/>
      <c r="CE20" s="57" t="str">
        <f t="shared" ca="1" si="24"/>
        <v/>
      </c>
      <c r="CF20" s="57" t="str">
        <f t="shared" ca="1" si="25"/>
        <v/>
      </c>
      <c r="CG20" s="57" t="str">
        <f t="shared" ca="1" si="26"/>
        <v/>
      </c>
      <c r="CH20" s="57" t="str">
        <f t="shared" ca="1" si="27"/>
        <v/>
      </c>
      <c r="CI20" s="57" t="str">
        <f t="shared" ca="1" si="28"/>
        <v/>
      </c>
      <c r="CJ20" s="57"/>
      <c r="CK20" s="57" t="str">
        <f t="shared" ca="1" si="13"/>
        <v/>
      </c>
      <c r="CL20" s="57" t="str">
        <f t="shared" ca="1" si="13"/>
        <v/>
      </c>
      <c r="CM20" s="57" t="str">
        <f t="shared" ca="1" si="13"/>
        <v/>
      </c>
      <c r="CN20" s="57" t="str">
        <f t="shared" ca="1" si="13"/>
        <v/>
      </c>
      <c r="CO20" s="57" t="str">
        <f t="shared" ca="1" si="13"/>
        <v/>
      </c>
      <c r="CP20" s="57" t="str">
        <f t="shared" ca="1" si="13"/>
        <v/>
      </c>
      <c r="CQ20" s="57" t="str">
        <f t="shared" ca="1" si="13"/>
        <v/>
      </c>
      <c r="CR20" s="57" t="str">
        <f t="shared" ca="1" si="13"/>
        <v/>
      </c>
      <c r="CS20" s="57" t="str">
        <f t="shared" ca="1" si="13"/>
        <v/>
      </c>
      <c r="CT20" s="57" t="str">
        <f t="shared" ca="1" si="13"/>
        <v/>
      </c>
      <c r="CU20" s="57" t="str">
        <f t="shared" ca="1" si="13"/>
        <v/>
      </c>
      <c r="CV20" s="57" t="str">
        <f t="shared" ca="1" si="13"/>
        <v/>
      </c>
      <c r="CW20" s="57" t="str">
        <f t="shared" ca="1" si="13"/>
        <v/>
      </c>
      <c r="CX20" s="57" t="str">
        <f t="shared" ca="1" si="30"/>
        <v/>
      </c>
      <c r="CY20" s="57" t="str">
        <f t="shared" ca="1" si="30"/>
        <v/>
      </c>
      <c r="CZ20" s="57" t="str">
        <f t="shared" ca="1" si="30"/>
        <v/>
      </c>
      <c r="DA20" s="57" t="str">
        <f t="shared" ca="1" si="14"/>
        <v/>
      </c>
      <c r="DB20" s="57" t="str">
        <f t="shared" ca="1" si="14"/>
        <v/>
      </c>
      <c r="DC20" s="57" t="str">
        <f t="shared" ca="1" si="14"/>
        <v/>
      </c>
      <c r="DD20" s="57" t="str">
        <f t="shared" ca="1" si="14"/>
        <v/>
      </c>
      <c r="DE20" s="57" t="str">
        <f t="shared" ca="1" si="14"/>
        <v/>
      </c>
      <c r="DF20" s="57" t="str">
        <f t="shared" ca="1" si="14"/>
        <v/>
      </c>
      <c r="DG20" s="57" t="str">
        <f t="shared" ca="1" si="14"/>
        <v/>
      </c>
      <c r="DH20" s="57" t="str">
        <f t="shared" ca="1" si="31"/>
        <v/>
      </c>
      <c r="DI20" s="57" t="str">
        <f t="shared" ca="1" si="14"/>
        <v/>
      </c>
      <c r="DJ20" s="57" t="str">
        <f t="shared" ref="DI20:DL83" ca="1" si="49">IFERROR(INDIRECT($C20&amp;"!"&amp;DJ$9),"")</f>
        <v/>
      </c>
      <c r="DK20" s="57" t="str">
        <f t="shared" ca="1" si="49"/>
        <v/>
      </c>
      <c r="DL20" s="57" t="str">
        <f t="shared" ca="1" si="49"/>
        <v/>
      </c>
      <c r="DM20" s="57" t="str">
        <f t="shared" ca="1" si="32"/>
        <v/>
      </c>
      <c r="DN20" s="57" t="str">
        <f t="shared" ca="1" si="15"/>
        <v/>
      </c>
      <c r="DO20" s="57" t="str">
        <f t="shared" ca="1" si="15"/>
        <v/>
      </c>
      <c r="DP20" s="57" t="str">
        <f t="shared" ca="1" si="15"/>
        <v/>
      </c>
      <c r="DQ20" s="57" t="str">
        <f t="shared" ca="1" si="15"/>
        <v/>
      </c>
      <c r="DR20" s="57" t="str">
        <f t="shared" ca="1" si="15"/>
        <v/>
      </c>
      <c r="DS20" s="57" t="str">
        <f t="shared" ca="1" si="15"/>
        <v/>
      </c>
    </row>
    <row r="21" spans="1:123" s="64" customFormat="1">
      <c r="A21" s="57" t="str">
        <f t="shared" ca="1" si="16"/>
        <v/>
      </c>
      <c r="B21" s="106" t="str">
        <f t="shared" ca="1" si="17"/>
        <v/>
      </c>
      <c r="C21" s="60">
        <v>11</v>
      </c>
      <c r="D21" s="57" t="str">
        <f t="shared" ca="1" si="33"/>
        <v/>
      </c>
      <c r="E21" s="61"/>
      <c r="F21" s="61"/>
      <c r="G21" s="57" t="str">
        <f t="shared" ca="1" si="34"/>
        <v/>
      </c>
      <c r="H21" s="57" t="str">
        <f t="shared" ca="1" si="35"/>
        <v/>
      </c>
      <c r="I21" s="61" t="str">
        <f ca="1">IFERROR(VLOOKUP(H21,Parameter!L:M,2,FALSE),"")</f>
        <v/>
      </c>
      <c r="J21" s="57" t="str">
        <f t="shared" ca="1" si="36"/>
        <v/>
      </c>
      <c r="K21" s="61" t="str">
        <f ca="1">IFERROR(VLOOKUP(J21,Parameter!I:K,3,FALSE),"")</f>
        <v/>
      </c>
      <c r="L21" s="57" t="str">
        <f t="shared" ca="1" si="37"/>
        <v/>
      </c>
      <c r="M21" s="61" t="str">
        <f ca="1">IFERROR(VLOOKUP(L21,Parameter!F:H,3,FALSE),"")</f>
        <v/>
      </c>
      <c r="N21" s="57" t="str">
        <f t="shared" ca="1" si="38"/>
        <v/>
      </c>
      <c r="O21" s="61" t="str">
        <f ca="1">IFERROR(VLOOKUP(N21,Parameter!C:E,3,FALSE),"")</f>
        <v/>
      </c>
      <c r="P21" s="61" t="str">
        <f t="shared" ca="1" si="39"/>
        <v/>
      </c>
      <c r="Q21" s="61" t="str">
        <f t="shared" ca="1" si="40"/>
        <v/>
      </c>
      <c r="R21" s="57" t="str">
        <f t="shared" ca="1" si="21"/>
        <v/>
      </c>
      <c r="S21" s="57" t="str">
        <f t="shared" ca="1" si="41"/>
        <v/>
      </c>
      <c r="T21" s="57" t="str">
        <f t="shared" ca="1" si="42"/>
        <v/>
      </c>
      <c r="U21" s="61" t="str">
        <f t="shared" ca="1" si="43"/>
        <v/>
      </c>
      <c r="V21" s="61" t="str">
        <f t="shared" ca="1" si="43"/>
        <v/>
      </c>
      <c r="W21" s="61" t="str">
        <f t="shared" ca="1" si="43"/>
        <v/>
      </c>
      <c r="X21" s="61" t="str">
        <f t="shared" ca="1" si="43"/>
        <v/>
      </c>
      <c r="Y21" s="57" t="str">
        <f t="shared" ca="1" si="43"/>
        <v/>
      </c>
      <c r="Z21" s="57" t="str">
        <f t="shared" ca="1" si="44"/>
        <v/>
      </c>
      <c r="AA21" s="61" t="str">
        <f t="shared" ca="1" si="45"/>
        <v/>
      </c>
      <c r="AB21" s="61" t="str">
        <f t="shared" ca="1" si="45"/>
        <v/>
      </c>
      <c r="AC21" s="61" t="str">
        <f t="shared" ca="1" si="45"/>
        <v/>
      </c>
      <c r="AD21" s="61" t="str">
        <f t="shared" ca="1" si="3"/>
        <v/>
      </c>
      <c r="AE21" s="61" t="str">
        <f t="shared" ca="1" si="4"/>
        <v/>
      </c>
      <c r="AF21" s="57" t="str">
        <f t="shared" ca="1" si="22"/>
        <v/>
      </c>
      <c r="AG21" s="57" t="str">
        <f t="shared" ca="1" si="5"/>
        <v/>
      </c>
      <c r="AH21" s="57" t="str">
        <f t="shared" ca="1" si="6"/>
        <v/>
      </c>
      <c r="AI21" s="62" t="str">
        <f t="shared" ca="1" si="46"/>
        <v/>
      </c>
      <c r="AJ21" s="63" t="str">
        <f t="shared" ca="1" si="47"/>
        <v/>
      </c>
      <c r="AK21" s="57" t="str">
        <f t="shared" ca="1" si="47"/>
        <v/>
      </c>
      <c r="AL21" s="176" t="str">
        <f t="shared" ca="1" si="47"/>
        <v/>
      </c>
      <c r="AM21" s="176" t="str">
        <f t="shared" ca="1" si="47"/>
        <v/>
      </c>
      <c r="AN21" s="57" t="str">
        <f t="shared" ca="1" si="47"/>
        <v/>
      </c>
      <c r="AO21" s="57" t="str">
        <f t="shared" ca="1" si="47"/>
        <v/>
      </c>
      <c r="AP21" s="57" t="str">
        <f t="shared" ca="1" si="47"/>
        <v/>
      </c>
      <c r="AQ21" s="57" t="str">
        <f t="shared" ca="1" si="47"/>
        <v/>
      </c>
      <c r="AR21" s="57" t="str">
        <f t="shared" ca="1" si="47"/>
        <v/>
      </c>
      <c r="AS21" s="57" t="str">
        <f ca="1">IFERROR(VLOOKUP(L21,Parameter!F:O,10,FALSE),"")</f>
        <v/>
      </c>
      <c r="AT21" s="61" t="str">
        <f ca="1">IF(D21="","",IFERROR(IF(VLOOKUP(N21,Parameter!C:L,10,FALSE)=$AT$8,"ok","F"),"L"))</f>
        <v/>
      </c>
      <c r="AU21" s="57" t="str">
        <f t="shared" ca="1" si="8"/>
        <v/>
      </c>
      <c r="AV21" s="57" t="str">
        <f t="shared" ca="1" si="8"/>
        <v/>
      </c>
      <c r="AW21" s="57" t="str">
        <f t="shared" ca="1" si="8"/>
        <v/>
      </c>
      <c r="AX21" s="57" t="str">
        <f t="shared" ca="1" si="8"/>
        <v/>
      </c>
      <c r="AY21" s="57" t="str">
        <f t="shared" ca="1" si="8"/>
        <v/>
      </c>
      <c r="AZ21" s="57" t="str">
        <f t="shared" ca="1" si="8"/>
        <v/>
      </c>
      <c r="BA21" s="57" t="str">
        <f t="shared" ca="1" si="9"/>
        <v/>
      </c>
      <c r="BB21" s="57" t="str">
        <f t="shared" ca="1" si="9"/>
        <v/>
      </c>
      <c r="BC21" s="57" t="str">
        <f t="shared" ca="1" si="9"/>
        <v/>
      </c>
      <c r="BD21" s="57" t="str">
        <f t="shared" ca="1" si="9"/>
        <v/>
      </c>
      <c r="BE21" s="57" t="str">
        <f t="shared" ca="1" si="9"/>
        <v/>
      </c>
      <c r="BF21" s="57" t="str">
        <f t="shared" ca="1" si="48"/>
        <v/>
      </c>
      <c r="BG21" s="57" t="str">
        <f t="shared" ca="1" si="48"/>
        <v/>
      </c>
      <c r="BH21" s="57" t="str">
        <f t="shared" ca="1" si="48"/>
        <v/>
      </c>
      <c r="BI21" s="57" t="str">
        <f t="shared" ca="1" si="48"/>
        <v/>
      </c>
      <c r="BJ21" s="57" t="str">
        <f t="shared" ca="1" si="48"/>
        <v/>
      </c>
      <c r="BK21" s="57" t="str">
        <f t="shared" ca="1" si="48"/>
        <v/>
      </c>
      <c r="BL21" s="57" t="str">
        <f t="shared" ca="1" si="48"/>
        <v/>
      </c>
      <c r="BM21" s="57" t="str">
        <f t="shared" ca="1" si="48"/>
        <v/>
      </c>
      <c r="BN21" s="57" t="str">
        <f t="shared" ca="1" si="10"/>
        <v/>
      </c>
      <c r="BO21" s="57" t="str">
        <f t="shared" ca="1" si="10"/>
        <v/>
      </c>
      <c r="BP21" s="57" t="str">
        <f t="shared" ca="1" si="10"/>
        <v/>
      </c>
      <c r="BQ21" s="57" t="str">
        <f t="shared" ca="1" si="10"/>
        <v/>
      </c>
      <c r="BR21" s="57" t="str">
        <f t="shared" ca="1" si="10"/>
        <v/>
      </c>
      <c r="BS21" s="57" t="str">
        <f t="shared" ca="1" si="10"/>
        <v/>
      </c>
      <c r="BT21" s="57" t="str">
        <f t="shared" ca="1" si="10"/>
        <v/>
      </c>
      <c r="BU21" s="57" t="str">
        <f t="shared" ca="1" si="10"/>
        <v/>
      </c>
      <c r="BV21" s="57" t="str">
        <f t="shared" ca="1" si="10"/>
        <v/>
      </c>
      <c r="BW21" s="57" t="str">
        <f t="shared" ca="1" si="11"/>
        <v/>
      </c>
      <c r="BX21" s="57" t="str">
        <f t="shared" ca="1" si="11"/>
        <v/>
      </c>
      <c r="BY21" s="57" t="str">
        <f t="shared" ca="1" si="11"/>
        <v/>
      </c>
      <c r="BZ21" s="57" t="str">
        <f t="shared" ca="1" si="11"/>
        <v/>
      </c>
      <c r="CA21" s="57" t="str">
        <f t="shared" ca="1" si="11"/>
        <v/>
      </c>
      <c r="CB21" s="57" t="str">
        <f t="shared" ca="1" si="11"/>
        <v/>
      </c>
      <c r="CC21" s="57" t="str">
        <f t="shared" ca="1" si="23"/>
        <v/>
      </c>
      <c r="CD21" s="57"/>
      <c r="CE21" s="57" t="str">
        <f t="shared" ca="1" si="24"/>
        <v/>
      </c>
      <c r="CF21" s="57" t="str">
        <f t="shared" ca="1" si="25"/>
        <v/>
      </c>
      <c r="CG21" s="57" t="str">
        <f t="shared" ca="1" si="26"/>
        <v/>
      </c>
      <c r="CH21" s="57" t="str">
        <f t="shared" ca="1" si="27"/>
        <v/>
      </c>
      <c r="CI21" s="57" t="str">
        <f t="shared" ca="1" si="28"/>
        <v/>
      </c>
      <c r="CJ21" s="57"/>
      <c r="CK21" s="57" t="str">
        <f t="shared" ca="1" si="13"/>
        <v/>
      </c>
      <c r="CL21" s="57" t="str">
        <f t="shared" ca="1" si="13"/>
        <v/>
      </c>
      <c r="CM21" s="57" t="str">
        <f t="shared" ca="1" si="13"/>
        <v/>
      </c>
      <c r="CN21" s="57" t="str">
        <f t="shared" ca="1" si="13"/>
        <v/>
      </c>
      <c r="CO21" s="57" t="str">
        <f t="shared" ca="1" si="13"/>
        <v/>
      </c>
      <c r="CP21" s="57" t="str">
        <f t="shared" ca="1" si="13"/>
        <v/>
      </c>
      <c r="CQ21" s="57" t="str">
        <f t="shared" ca="1" si="13"/>
        <v/>
      </c>
      <c r="CR21" s="57" t="str">
        <f t="shared" ca="1" si="13"/>
        <v/>
      </c>
      <c r="CS21" s="57" t="str">
        <f t="shared" ca="1" si="13"/>
        <v/>
      </c>
      <c r="CT21" s="57" t="str">
        <f t="shared" ca="1" si="13"/>
        <v/>
      </c>
      <c r="CU21" s="57" t="str">
        <f t="shared" ca="1" si="13"/>
        <v/>
      </c>
      <c r="CV21" s="57" t="str">
        <f t="shared" ca="1" si="13"/>
        <v/>
      </c>
      <c r="CW21" s="57" t="str">
        <f t="shared" ca="1" si="13"/>
        <v/>
      </c>
      <c r="CX21" s="57" t="str">
        <f t="shared" ca="1" si="30"/>
        <v/>
      </c>
      <c r="CY21" s="57" t="str">
        <f t="shared" ca="1" si="30"/>
        <v/>
      </c>
      <c r="CZ21" s="57" t="str">
        <f t="shared" ca="1" si="30"/>
        <v/>
      </c>
      <c r="DA21" s="57" t="str">
        <f t="shared" ca="1" si="14"/>
        <v/>
      </c>
      <c r="DB21" s="57" t="str">
        <f t="shared" ca="1" si="14"/>
        <v/>
      </c>
      <c r="DC21" s="57" t="str">
        <f t="shared" ca="1" si="14"/>
        <v/>
      </c>
      <c r="DD21" s="57" t="str">
        <f t="shared" ca="1" si="14"/>
        <v/>
      </c>
      <c r="DE21" s="57" t="str">
        <f t="shared" ca="1" si="14"/>
        <v/>
      </c>
      <c r="DF21" s="57" t="str">
        <f t="shared" ca="1" si="14"/>
        <v/>
      </c>
      <c r="DG21" s="57" t="str">
        <f t="shared" ca="1" si="14"/>
        <v/>
      </c>
      <c r="DH21" s="57" t="str">
        <f t="shared" ca="1" si="31"/>
        <v/>
      </c>
      <c r="DI21" s="57" t="str">
        <f t="shared" ca="1" si="49"/>
        <v/>
      </c>
      <c r="DJ21" s="57" t="str">
        <f t="shared" ca="1" si="49"/>
        <v/>
      </c>
      <c r="DK21" s="57" t="str">
        <f t="shared" ca="1" si="49"/>
        <v/>
      </c>
      <c r="DL21" s="57" t="str">
        <f t="shared" ca="1" si="49"/>
        <v/>
      </c>
      <c r="DM21" s="57" t="str">
        <f t="shared" ca="1" si="32"/>
        <v/>
      </c>
      <c r="DN21" s="57" t="str">
        <f t="shared" ca="1" si="15"/>
        <v/>
      </c>
      <c r="DO21" s="57" t="str">
        <f t="shared" ca="1" si="15"/>
        <v/>
      </c>
      <c r="DP21" s="57" t="str">
        <f t="shared" ca="1" si="15"/>
        <v/>
      </c>
      <c r="DQ21" s="57" t="str">
        <f t="shared" ca="1" si="15"/>
        <v/>
      </c>
      <c r="DR21" s="57" t="str">
        <f t="shared" ca="1" si="15"/>
        <v/>
      </c>
      <c r="DS21" s="57" t="str">
        <f t="shared" ca="1" si="15"/>
        <v/>
      </c>
    </row>
    <row r="22" spans="1:123" s="64" customFormat="1">
      <c r="A22" s="57" t="str">
        <f t="shared" ca="1" si="16"/>
        <v/>
      </c>
      <c r="B22" s="109" t="str">
        <f t="shared" ca="1" si="17"/>
        <v/>
      </c>
      <c r="C22" s="110">
        <v>12</v>
      </c>
      <c r="D22" s="110" t="str">
        <f t="shared" ca="1" si="33"/>
        <v/>
      </c>
      <c r="E22" s="111"/>
      <c r="F22" s="111"/>
      <c r="G22" s="110" t="str">
        <f t="shared" ca="1" si="34"/>
        <v/>
      </c>
      <c r="H22" s="110" t="str">
        <f t="shared" ca="1" si="35"/>
        <v/>
      </c>
      <c r="I22" s="112" t="str">
        <f ca="1">IFERROR(VLOOKUP(H22,Parameter!L:M,2,FALSE),"")</f>
        <v/>
      </c>
      <c r="J22" s="110" t="str">
        <f t="shared" ca="1" si="36"/>
        <v/>
      </c>
      <c r="K22" s="112" t="str">
        <f ca="1">IFERROR(VLOOKUP(J22,Parameter!I:K,3,FALSE),"")</f>
        <v/>
      </c>
      <c r="L22" s="110" t="str">
        <f t="shared" ca="1" si="37"/>
        <v/>
      </c>
      <c r="M22" s="112" t="str">
        <f ca="1">IFERROR(VLOOKUP(L22,Parameter!F:H,3,FALSE),"")</f>
        <v/>
      </c>
      <c r="N22" s="110" t="str">
        <f t="shared" ca="1" si="38"/>
        <v/>
      </c>
      <c r="O22" s="112" t="str">
        <f ca="1">IFERROR(VLOOKUP(N22,Parameter!C:E,3,FALSE),"")</f>
        <v/>
      </c>
      <c r="P22" s="112" t="str">
        <f t="shared" ca="1" si="39"/>
        <v/>
      </c>
      <c r="Q22" s="112" t="str">
        <f t="shared" ca="1" si="40"/>
        <v/>
      </c>
      <c r="R22" s="110" t="str">
        <f t="shared" ca="1" si="21"/>
        <v/>
      </c>
      <c r="S22" s="110" t="str">
        <f t="shared" ca="1" si="41"/>
        <v/>
      </c>
      <c r="T22" s="110" t="str">
        <f t="shared" ca="1" si="42"/>
        <v/>
      </c>
      <c r="U22" s="112" t="str">
        <f t="shared" ca="1" si="43"/>
        <v/>
      </c>
      <c r="V22" s="112" t="str">
        <f t="shared" ca="1" si="43"/>
        <v/>
      </c>
      <c r="W22" s="112" t="str">
        <f t="shared" ca="1" si="43"/>
        <v/>
      </c>
      <c r="X22" s="112" t="str">
        <f t="shared" ca="1" si="43"/>
        <v/>
      </c>
      <c r="Y22" s="110" t="str">
        <f t="shared" ca="1" si="43"/>
        <v/>
      </c>
      <c r="Z22" s="110" t="str">
        <f t="shared" ca="1" si="44"/>
        <v/>
      </c>
      <c r="AA22" s="111" t="str">
        <f t="shared" ca="1" si="45"/>
        <v/>
      </c>
      <c r="AB22" s="112" t="str">
        <f t="shared" ca="1" si="45"/>
        <v/>
      </c>
      <c r="AC22" s="112" t="str">
        <f t="shared" ca="1" si="45"/>
        <v/>
      </c>
      <c r="AD22" s="112" t="str">
        <f t="shared" ca="1" si="3"/>
        <v/>
      </c>
      <c r="AE22" s="111" t="str">
        <f t="shared" ca="1" si="4"/>
        <v/>
      </c>
      <c r="AF22" s="110" t="str">
        <f t="shared" ca="1" si="22"/>
        <v/>
      </c>
      <c r="AG22" s="110" t="str">
        <f t="shared" ca="1" si="5"/>
        <v/>
      </c>
      <c r="AH22" s="110" t="str">
        <f t="shared" ca="1" si="6"/>
        <v/>
      </c>
      <c r="AI22" s="113" t="str">
        <f t="shared" ca="1" si="46"/>
        <v/>
      </c>
      <c r="AJ22" s="114" t="str">
        <f t="shared" ca="1" si="47"/>
        <v/>
      </c>
      <c r="AK22" s="110" t="str">
        <f t="shared" ca="1" si="47"/>
        <v/>
      </c>
      <c r="AL22" s="177" t="str">
        <f t="shared" ca="1" si="47"/>
        <v/>
      </c>
      <c r="AM22" s="177" t="str">
        <f t="shared" ca="1" si="47"/>
        <v/>
      </c>
      <c r="AN22" s="110" t="str">
        <f t="shared" ca="1" si="47"/>
        <v/>
      </c>
      <c r="AO22" s="110" t="str">
        <f t="shared" ca="1" si="47"/>
        <v/>
      </c>
      <c r="AP22" s="110" t="str">
        <f t="shared" ca="1" si="47"/>
        <v/>
      </c>
      <c r="AQ22" s="110" t="str">
        <f t="shared" ca="1" si="47"/>
        <v/>
      </c>
      <c r="AR22" s="110" t="str">
        <f t="shared" ca="1" si="47"/>
        <v/>
      </c>
      <c r="AS22" s="57" t="str">
        <f ca="1">IFERROR(VLOOKUP(L22,Parameter!F:O,10,FALSE),"")</f>
        <v/>
      </c>
      <c r="AT22" s="61" t="str">
        <f ca="1">IF(D22="","",IFERROR(IF(VLOOKUP(N22,Parameter!C:L,10,FALSE)=$AT$8,"ok","F"),"L"))</f>
        <v/>
      </c>
      <c r="AU22" s="110" t="str">
        <f t="shared" ca="1" si="8"/>
        <v/>
      </c>
      <c r="AV22" s="110" t="str">
        <f t="shared" ca="1" si="8"/>
        <v/>
      </c>
      <c r="AW22" s="110" t="str">
        <f t="shared" ca="1" si="8"/>
        <v/>
      </c>
      <c r="AX22" s="110" t="str">
        <f t="shared" ca="1" si="8"/>
        <v/>
      </c>
      <c r="AY22" s="110" t="str">
        <f t="shared" ca="1" si="8"/>
        <v/>
      </c>
      <c r="AZ22" s="110" t="str">
        <f t="shared" ca="1" si="8"/>
        <v/>
      </c>
      <c r="BA22" s="110" t="str">
        <f t="shared" ca="1" si="9"/>
        <v/>
      </c>
      <c r="BB22" s="110" t="str">
        <f t="shared" ca="1" si="9"/>
        <v/>
      </c>
      <c r="BC22" s="110" t="str">
        <f t="shared" ca="1" si="9"/>
        <v/>
      </c>
      <c r="BD22" s="110" t="str">
        <f t="shared" ca="1" si="9"/>
        <v/>
      </c>
      <c r="BE22" s="110" t="str">
        <f t="shared" ca="1" si="9"/>
        <v/>
      </c>
      <c r="BF22" s="110" t="str">
        <f t="shared" ca="1" si="48"/>
        <v/>
      </c>
      <c r="BG22" s="110" t="str">
        <f t="shared" ca="1" si="48"/>
        <v/>
      </c>
      <c r="BH22" s="110" t="str">
        <f t="shared" ca="1" si="48"/>
        <v/>
      </c>
      <c r="BI22" s="110" t="str">
        <f t="shared" ca="1" si="48"/>
        <v/>
      </c>
      <c r="BJ22" s="110" t="str">
        <f t="shared" ca="1" si="48"/>
        <v/>
      </c>
      <c r="BK22" s="110" t="str">
        <f t="shared" ca="1" si="48"/>
        <v/>
      </c>
      <c r="BL22" s="110" t="str">
        <f t="shared" ca="1" si="48"/>
        <v/>
      </c>
      <c r="BM22" s="110" t="str">
        <f t="shared" ca="1" si="48"/>
        <v/>
      </c>
      <c r="BN22" s="110" t="str">
        <f t="shared" ca="1" si="10"/>
        <v/>
      </c>
      <c r="BO22" s="110" t="str">
        <f t="shared" ca="1" si="10"/>
        <v/>
      </c>
      <c r="BP22" s="110" t="str">
        <f t="shared" ca="1" si="10"/>
        <v/>
      </c>
      <c r="BQ22" s="110" t="str">
        <f t="shared" ca="1" si="10"/>
        <v/>
      </c>
      <c r="BR22" s="110" t="str">
        <f t="shared" ca="1" si="10"/>
        <v/>
      </c>
      <c r="BS22" s="110" t="str">
        <f t="shared" ca="1" si="10"/>
        <v/>
      </c>
      <c r="BT22" s="110" t="str">
        <f t="shared" ca="1" si="10"/>
        <v/>
      </c>
      <c r="BU22" s="110" t="str">
        <f t="shared" ca="1" si="10"/>
        <v/>
      </c>
      <c r="BV22" s="110" t="str">
        <f t="shared" ca="1" si="10"/>
        <v/>
      </c>
      <c r="BW22" s="57" t="str">
        <f t="shared" ca="1" si="11"/>
        <v/>
      </c>
      <c r="BX22" s="57" t="str">
        <f t="shared" ca="1" si="11"/>
        <v/>
      </c>
      <c r="BY22" s="57" t="str">
        <f t="shared" ca="1" si="11"/>
        <v/>
      </c>
      <c r="BZ22" s="57" t="str">
        <f t="shared" ca="1" si="11"/>
        <v/>
      </c>
      <c r="CA22" s="57" t="str">
        <f t="shared" ca="1" si="11"/>
        <v/>
      </c>
      <c r="CB22" s="57" t="str">
        <f t="shared" ca="1" si="11"/>
        <v/>
      </c>
      <c r="CC22" s="57" t="str">
        <f t="shared" ca="1" si="23"/>
        <v/>
      </c>
      <c r="CD22" s="57"/>
      <c r="CE22" s="57" t="str">
        <f t="shared" ca="1" si="24"/>
        <v/>
      </c>
      <c r="CF22" s="57" t="str">
        <f t="shared" ca="1" si="25"/>
        <v/>
      </c>
      <c r="CG22" s="57" t="str">
        <f t="shared" ca="1" si="26"/>
        <v/>
      </c>
      <c r="CH22" s="57" t="str">
        <f t="shared" ca="1" si="27"/>
        <v/>
      </c>
      <c r="CI22" s="57" t="str">
        <f t="shared" ca="1" si="28"/>
        <v/>
      </c>
      <c r="CJ22" s="57"/>
      <c r="CK22" s="57" t="str">
        <f t="shared" ca="1" si="13"/>
        <v/>
      </c>
      <c r="CL22" s="57" t="str">
        <f t="shared" ca="1" si="13"/>
        <v/>
      </c>
      <c r="CM22" s="57" t="str">
        <f t="shared" ca="1" si="13"/>
        <v/>
      </c>
      <c r="CN22" s="57" t="str">
        <f t="shared" ca="1" si="13"/>
        <v/>
      </c>
      <c r="CO22" s="57" t="str">
        <f t="shared" ca="1" si="13"/>
        <v/>
      </c>
      <c r="CP22" s="57" t="str">
        <f t="shared" ca="1" si="13"/>
        <v/>
      </c>
      <c r="CQ22" s="57" t="str">
        <f t="shared" ca="1" si="13"/>
        <v/>
      </c>
      <c r="CR22" s="57" t="str">
        <f t="shared" ca="1" si="13"/>
        <v/>
      </c>
      <c r="CS22" s="57" t="str">
        <f t="shared" ca="1" si="13"/>
        <v/>
      </c>
      <c r="CT22" s="57" t="str">
        <f t="shared" ca="1" si="13"/>
        <v/>
      </c>
      <c r="CU22" s="57" t="str">
        <f t="shared" ca="1" si="13"/>
        <v/>
      </c>
      <c r="CV22" s="57" t="str">
        <f t="shared" ca="1" si="13"/>
        <v/>
      </c>
      <c r="CW22" s="57" t="str">
        <f t="shared" ca="1" si="13"/>
        <v/>
      </c>
      <c r="CX22" s="57" t="str">
        <f t="shared" ca="1" si="30"/>
        <v/>
      </c>
      <c r="CY22" s="57" t="str">
        <f t="shared" ca="1" si="30"/>
        <v/>
      </c>
      <c r="CZ22" s="57" t="str">
        <f t="shared" ca="1" si="30"/>
        <v/>
      </c>
      <c r="DA22" s="57" t="str">
        <f t="shared" ca="1" si="14"/>
        <v/>
      </c>
      <c r="DB22" s="57" t="str">
        <f t="shared" ca="1" si="14"/>
        <v/>
      </c>
      <c r="DC22" s="57" t="str">
        <f t="shared" ca="1" si="14"/>
        <v/>
      </c>
      <c r="DD22" s="57" t="str">
        <f t="shared" ca="1" si="14"/>
        <v/>
      </c>
      <c r="DE22" s="57" t="str">
        <f t="shared" ca="1" si="14"/>
        <v/>
      </c>
      <c r="DF22" s="57" t="str">
        <f t="shared" ca="1" si="14"/>
        <v/>
      </c>
      <c r="DG22" s="57" t="str">
        <f t="shared" ca="1" si="14"/>
        <v/>
      </c>
      <c r="DH22" s="57" t="str">
        <f t="shared" ca="1" si="31"/>
        <v/>
      </c>
      <c r="DI22" s="57" t="str">
        <f t="shared" ca="1" si="49"/>
        <v/>
      </c>
      <c r="DJ22" s="57" t="str">
        <f t="shared" ca="1" si="49"/>
        <v/>
      </c>
      <c r="DK22" s="57" t="str">
        <f t="shared" ca="1" si="49"/>
        <v/>
      </c>
      <c r="DL22" s="57" t="str">
        <f t="shared" ca="1" si="49"/>
        <v/>
      </c>
      <c r="DM22" s="57" t="str">
        <f t="shared" ca="1" si="32"/>
        <v/>
      </c>
      <c r="DN22" s="57" t="str">
        <f t="shared" ca="1" si="15"/>
        <v/>
      </c>
      <c r="DO22" s="57" t="str">
        <f t="shared" ca="1" si="15"/>
        <v/>
      </c>
      <c r="DP22" s="57" t="str">
        <f t="shared" ca="1" si="15"/>
        <v/>
      </c>
      <c r="DQ22" s="57" t="str">
        <f t="shared" ca="1" si="15"/>
        <v/>
      </c>
      <c r="DR22" s="57" t="str">
        <f t="shared" ca="1" si="15"/>
        <v/>
      </c>
      <c r="DS22" s="57" t="str">
        <f t="shared" ca="1" si="15"/>
        <v/>
      </c>
    </row>
    <row r="23" spans="1:123" s="64" customFormat="1">
      <c r="A23" s="57" t="str">
        <f t="shared" ca="1" si="16"/>
        <v/>
      </c>
      <c r="B23" s="106" t="str">
        <f t="shared" ca="1" si="17"/>
        <v/>
      </c>
      <c r="C23" s="60">
        <v>13</v>
      </c>
      <c r="D23" s="57" t="str">
        <f t="shared" ca="1" si="33"/>
        <v/>
      </c>
      <c r="E23" s="61"/>
      <c r="F23" s="61"/>
      <c r="G23" s="57" t="str">
        <f t="shared" ca="1" si="34"/>
        <v/>
      </c>
      <c r="H23" s="57" t="str">
        <f t="shared" ca="1" si="35"/>
        <v/>
      </c>
      <c r="I23" s="61" t="str">
        <f ca="1">IFERROR(VLOOKUP(H23,Parameter!L:M,2,FALSE),"")</f>
        <v/>
      </c>
      <c r="J23" s="57" t="str">
        <f t="shared" ca="1" si="36"/>
        <v/>
      </c>
      <c r="K23" s="61" t="str">
        <f ca="1">IFERROR(VLOOKUP(J23,Parameter!I:K,3,FALSE),"")</f>
        <v/>
      </c>
      <c r="L23" s="57" t="str">
        <f t="shared" ca="1" si="37"/>
        <v/>
      </c>
      <c r="M23" s="61" t="str">
        <f ca="1">IFERROR(VLOOKUP(L23,Parameter!F:H,3,FALSE),"")</f>
        <v/>
      </c>
      <c r="N23" s="57" t="str">
        <f t="shared" ca="1" si="38"/>
        <v/>
      </c>
      <c r="O23" s="61" t="str">
        <f ca="1">IFERROR(VLOOKUP(N23,Parameter!C:E,3,FALSE),"")</f>
        <v/>
      </c>
      <c r="P23" s="61" t="str">
        <f t="shared" ca="1" si="39"/>
        <v/>
      </c>
      <c r="Q23" s="61" t="str">
        <f t="shared" ca="1" si="40"/>
        <v/>
      </c>
      <c r="R23" s="57" t="str">
        <f t="shared" ca="1" si="21"/>
        <v/>
      </c>
      <c r="S23" s="57" t="str">
        <f t="shared" ca="1" si="41"/>
        <v/>
      </c>
      <c r="T23" s="57" t="str">
        <f t="shared" ca="1" si="42"/>
        <v/>
      </c>
      <c r="U23" s="61" t="str">
        <f t="shared" ca="1" si="43"/>
        <v/>
      </c>
      <c r="V23" s="61" t="str">
        <f t="shared" ca="1" si="43"/>
        <v/>
      </c>
      <c r="W23" s="61" t="str">
        <f t="shared" ca="1" si="43"/>
        <v/>
      </c>
      <c r="X23" s="61" t="str">
        <f t="shared" ca="1" si="43"/>
        <v/>
      </c>
      <c r="Y23" s="57" t="str">
        <f t="shared" ca="1" si="43"/>
        <v/>
      </c>
      <c r="Z23" s="57" t="str">
        <f t="shared" ca="1" si="44"/>
        <v/>
      </c>
      <c r="AA23" s="61" t="str">
        <f t="shared" ca="1" si="45"/>
        <v/>
      </c>
      <c r="AB23" s="61" t="str">
        <f t="shared" ca="1" si="45"/>
        <v/>
      </c>
      <c r="AC23" s="61" t="str">
        <f t="shared" ca="1" si="45"/>
        <v/>
      </c>
      <c r="AD23" s="61" t="str">
        <f t="shared" ca="1" si="3"/>
        <v/>
      </c>
      <c r="AE23" s="61" t="str">
        <f t="shared" ca="1" si="4"/>
        <v/>
      </c>
      <c r="AF23" s="57" t="str">
        <f t="shared" ca="1" si="22"/>
        <v/>
      </c>
      <c r="AG23" s="57" t="str">
        <f t="shared" ca="1" si="5"/>
        <v/>
      </c>
      <c r="AH23" s="57" t="str">
        <f t="shared" ca="1" si="6"/>
        <v/>
      </c>
      <c r="AI23" s="62" t="str">
        <f t="shared" ca="1" si="46"/>
        <v/>
      </c>
      <c r="AJ23" s="63" t="str">
        <f t="shared" ca="1" si="47"/>
        <v/>
      </c>
      <c r="AK23" s="57" t="str">
        <f t="shared" ca="1" si="47"/>
        <v/>
      </c>
      <c r="AL23" s="176" t="str">
        <f t="shared" ca="1" si="47"/>
        <v/>
      </c>
      <c r="AM23" s="176" t="str">
        <f t="shared" ca="1" si="47"/>
        <v/>
      </c>
      <c r="AN23" s="57" t="str">
        <f t="shared" ca="1" si="47"/>
        <v/>
      </c>
      <c r="AO23" s="57" t="str">
        <f t="shared" ca="1" si="47"/>
        <v/>
      </c>
      <c r="AP23" s="57" t="str">
        <f t="shared" ca="1" si="47"/>
        <v/>
      </c>
      <c r="AQ23" s="57" t="str">
        <f t="shared" ca="1" si="47"/>
        <v/>
      </c>
      <c r="AR23" s="57" t="str">
        <f t="shared" ca="1" si="47"/>
        <v/>
      </c>
      <c r="AS23" s="57" t="str">
        <f ca="1">IFERROR(VLOOKUP(L23,Parameter!F:O,10,FALSE),"")</f>
        <v/>
      </c>
      <c r="AT23" s="61" t="str">
        <f ca="1">IF(D23="","",IFERROR(IF(VLOOKUP(N23,Parameter!C:L,10,FALSE)=$AT$8,"ok","F"),"L"))</f>
        <v/>
      </c>
      <c r="AU23" s="57" t="str">
        <f t="shared" ca="1" si="8"/>
        <v/>
      </c>
      <c r="AV23" s="57" t="str">
        <f t="shared" ca="1" si="8"/>
        <v/>
      </c>
      <c r="AW23" s="57" t="str">
        <f t="shared" ca="1" si="8"/>
        <v/>
      </c>
      <c r="AX23" s="57" t="str">
        <f t="shared" ca="1" si="8"/>
        <v/>
      </c>
      <c r="AY23" s="57" t="str">
        <f t="shared" ca="1" si="8"/>
        <v/>
      </c>
      <c r="AZ23" s="57" t="str">
        <f t="shared" ca="1" si="8"/>
        <v/>
      </c>
      <c r="BA23" s="57" t="str">
        <f t="shared" ca="1" si="9"/>
        <v/>
      </c>
      <c r="BB23" s="57" t="str">
        <f t="shared" ca="1" si="9"/>
        <v/>
      </c>
      <c r="BC23" s="57" t="str">
        <f t="shared" ca="1" si="9"/>
        <v/>
      </c>
      <c r="BD23" s="57" t="str">
        <f t="shared" ca="1" si="9"/>
        <v/>
      </c>
      <c r="BE23" s="57" t="str">
        <f t="shared" ca="1" si="9"/>
        <v/>
      </c>
      <c r="BF23" s="57" t="str">
        <f t="shared" ca="1" si="48"/>
        <v/>
      </c>
      <c r="BG23" s="57" t="str">
        <f t="shared" ca="1" si="48"/>
        <v/>
      </c>
      <c r="BH23" s="57" t="str">
        <f t="shared" ca="1" si="48"/>
        <v/>
      </c>
      <c r="BI23" s="57" t="str">
        <f t="shared" ca="1" si="48"/>
        <v/>
      </c>
      <c r="BJ23" s="57" t="str">
        <f t="shared" ca="1" si="48"/>
        <v/>
      </c>
      <c r="BK23" s="57" t="str">
        <f t="shared" ca="1" si="48"/>
        <v/>
      </c>
      <c r="BL23" s="57" t="str">
        <f t="shared" ca="1" si="48"/>
        <v/>
      </c>
      <c r="BM23" s="57" t="str">
        <f t="shared" ca="1" si="48"/>
        <v/>
      </c>
      <c r="BN23" s="57" t="str">
        <f t="shared" ca="1" si="10"/>
        <v/>
      </c>
      <c r="BO23" s="57" t="str">
        <f t="shared" ca="1" si="10"/>
        <v/>
      </c>
      <c r="BP23" s="57" t="str">
        <f t="shared" ca="1" si="10"/>
        <v/>
      </c>
      <c r="BQ23" s="57" t="str">
        <f t="shared" ca="1" si="10"/>
        <v/>
      </c>
      <c r="BR23" s="57" t="str">
        <f t="shared" ca="1" si="10"/>
        <v/>
      </c>
      <c r="BS23" s="57" t="str">
        <f t="shared" ca="1" si="10"/>
        <v/>
      </c>
      <c r="BT23" s="57" t="str">
        <f t="shared" ca="1" si="10"/>
        <v/>
      </c>
      <c r="BU23" s="57" t="str">
        <f t="shared" ca="1" si="10"/>
        <v/>
      </c>
      <c r="BV23" s="57" t="str">
        <f t="shared" ca="1" si="10"/>
        <v/>
      </c>
      <c r="BW23" s="57" t="str">
        <f t="shared" ca="1" si="11"/>
        <v/>
      </c>
      <c r="BX23" s="57" t="str">
        <f t="shared" ca="1" si="11"/>
        <v/>
      </c>
      <c r="BY23" s="57" t="str">
        <f t="shared" ca="1" si="11"/>
        <v/>
      </c>
      <c r="BZ23" s="57" t="str">
        <f t="shared" ca="1" si="11"/>
        <v/>
      </c>
      <c r="CA23" s="57" t="str">
        <f t="shared" ca="1" si="11"/>
        <v/>
      </c>
      <c r="CB23" s="57" t="str">
        <f t="shared" ca="1" si="11"/>
        <v/>
      </c>
      <c r="CC23" s="57" t="str">
        <f t="shared" ca="1" si="23"/>
        <v/>
      </c>
      <c r="CD23" s="57"/>
      <c r="CE23" s="57" t="str">
        <f t="shared" ca="1" si="24"/>
        <v/>
      </c>
      <c r="CF23" s="57" t="str">
        <f t="shared" ca="1" si="25"/>
        <v/>
      </c>
      <c r="CG23" s="57" t="str">
        <f t="shared" ca="1" si="26"/>
        <v/>
      </c>
      <c r="CH23" s="57" t="str">
        <f t="shared" ca="1" si="27"/>
        <v/>
      </c>
      <c r="CI23" s="57" t="str">
        <f t="shared" ca="1" si="28"/>
        <v/>
      </c>
      <c r="CJ23" s="57"/>
      <c r="CK23" s="57" t="str">
        <f t="shared" ca="1" si="13"/>
        <v/>
      </c>
      <c r="CL23" s="57" t="str">
        <f t="shared" ca="1" si="13"/>
        <v/>
      </c>
      <c r="CM23" s="57" t="str">
        <f t="shared" ca="1" si="13"/>
        <v/>
      </c>
      <c r="CN23" s="57" t="str">
        <f t="shared" ca="1" si="13"/>
        <v/>
      </c>
      <c r="CO23" s="57" t="str">
        <f t="shared" ca="1" si="13"/>
        <v/>
      </c>
      <c r="CP23" s="57" t="str">
        <f t="shared" ca="1" si="13"/>
        <v/>
      </c>
      <c r="CQ23" s="57" t="str">
        <f t="shared" ca="1" si="13"/>
        <v/>
      </c>
      <c r="CR23" s="57" t="str">
        <f t="shared" ca="1" si="13"/>
        <v/>
      </c>
      <c r="CS23" s="57" t="str">
        <f t="shared" ca="1" si="13"/>
        <v/>
      </c>
      <c r="CT23" s="57" t="str">
        <f t="shared" ca="1" si="13"/>
        <v/>
      </c>
      <c r="CU23" s="57" t="str">
        <f t="shared" ca="1" si="13"/>
        <v/>
      </c>
      <c r="CV23" s="57" t="str">
        <f t="shared" ca="1" si="13"/>
        <v/>
      </c>
      <c r="CW23" s="57" t="str">
        <f t="shared" ca="1" si="13"/>
        <v/>
      </c>
      <c r="CX23" s="57" t="str">
        <f t="shared" ca="1" si="30"/>
        <v/>
      </c>
      <c r="CY23" s="57" t="str">
        <f t="shared" ca="1" si="30"/>
        <v/>
      </c>
      <c r="CZ23" s="57" t="str">
        <f t="shared" ca="1" si="30"/>
        <v/>
      </c>
      <c r="DA23" s="57" t="str">
        <f t="shared" ca="1" si="14"/>
        <v/>
      </c>
      <c r="DB23" s="57" t="str">
        <f t="shared" ca="1" si="14"/>
        <v/>
      </c>
      <c r="DC23" s="57" t="str">
        <f t="shared" ca="1" si="14"/>
        <v/>
      </c>
      <c r="DD23" s="57" t="str">
        <f t="shared" ca="1" si="14"/>
        <v/>
      </c>
      <c r="DE23" s="57" t="str">
        <f t="shared" ca="1" si="14"/>
        <v/>
      </c>
      <c r="DF23" s="57" t="str">
        <f t="shared" ca="1" si="14"/>
        <v/>
      </c>
      <c r="DG23" s="57" t="str">
        <f t="shared" ca="1" si="14"/>
        <v/>
      </c>
      <c r="DH23" s="57" t="str">
        <f t="shared" ca="1" si="31"/>
        <v/>
      </c>
      <c r="DI23" s="57" t="str">
        <f t="shared" ca="1" si="49"/>
        <v/>
      </c>
      <c r="DJ23" s="57" t="str">
        <f t="shared" ca="1" si="49"/>
        <v/>
      </c>
      <c r="DK23" s="57" t="str">
        <f t="shared" ca="1" si="49"/>
        <v/>
      </c>
      <c r="DL23" s="57" t="str">
        <f t="shared" ca="1" si="49"/>
        <v/>
      </c>
      <c r="DM23" s="57" t="str">
        <f t="shared" ca="1" si="32"/>
        <v/>
      </c>
      <c r="DN23" s="57" t="str">
        <f t="shared" ca="1" si="15"/>
        <v/>
      </c>
      <c r="DO23" s="57" t="str">
        <f t="shared" ca="1" si="15"/>
        <v/>
      </c>
      <c r="DP23" s="57" t="str">
        <f t="shared" ca="1" si="15"/>
        <v/>
      </c>
      <c r="DQ23" s="57" t="str">
        <f t="shared" ca="1" si="15"/>
        <v/>
      </c>
      <c r="DR23" s="57" t="str">
        <f t="shared" ca="1" si="15"/>
        <v/>
      </c>
      <c r="DS23" s="57" t="str">
        <f t="shared" ca="1" si="15"/>
        <v/>
      </c>
    </row>
    <row r="24" spans="1:123" s="64" customFormat="1">
      <c r="A24" s="57" t="str">
        <f t="shared" ca="1" si="16"/>
        <v/>
      </c>
      <c r="B24" s="109" t="str">
        <f t="shared" ca="1" si="17"/>
        <v/>
      </c>
      <c r="C24" s="110">
        <v>14</v>
      </c>
      <c r="D24" s="110" t="str">
        <f t="shared" ca="1" si="33"/>
        <v/>
      </c>
      <c r="E24" s="111"/>
      <c r="F24" s="111"/>
      <c r="G24" s="110" t="str">
        <f t="shared" ca="1" si="34"/>
        <v/>
      </c>
      <c r="H24" s="110" t="str">
        <f t="shared" ca="1" si="35"/>
        <v/>
      </c>
      <c r="I24" s="112" t="str">
        <f ca="1">IFERROR(VLOOKUP(H24,Parameter!L:M,2,FALSE),"")</f>
        <v/>
      </c>
      <c r="J24" s="110" t="str">
        <f t="shared" ca="1" si="36"/>
        <v/>
      </c>
      <c r="K24" s="112" t="str">
        <f ca="1">IFERROR(VLOOKUP(J24,Parameter!I:K,3,FALSE),"")</f>
        <v/>
      </c>
      <c r="L24" s="110" t="str">
        <f t="shared" ca="1" si="37"/>
        <v/>
      </c>
      <c r="M24" s="112" t="str">
        <f ca="1">IFERROR(VLOOKUP(L24,Parameter!F:H,3,FALSE),"")</f>
        <v/>
      </c>
      <c r="N24" s="110" t="str">
        <f t="shared" ca="1" si="38"/>
        <v/>
      </c>
      <c r="O24" s="112" t="str">
        <f ca="1">IFERROR(VLOOKUP(N24,Parameter!C:E,3,FALSE),"")</f>
        <v/>
      </c>
      <c r="P24" s="112" t="str">
        <f t="shared" ca="1" si="39"/>
        <v/>
      </c>
      <c r="Q24" s="112" t="str">
        <f t="shared" ca="1" si="40"/>
        <v/>
      </c>
      <c r="R24" s="110" t="str">
        <f t="shared" ca="1" si="21"/>
        <v/>
      </c>
      <c r="S24" s="110" t="str">
        <f t="shared" ca="1" si="41"/>
        <v/>
      </c>
      <c r="T24" s="110" t="str">
        <f t="shared" ca="1" si="42"/>
        <v/>
      </c>
      <c r="U24" s="112" t="str">
        <f t="shared" ca="1" si="43"/>
        <v/>
      </c>
      <c r="V24" s="112" t="str">
        <f t="shared" ca="1" si="43"/>
        <v/>
      </c>
      <c r="W24" s="112" t="str">
        <f t="shared" ca="1" si="43"/>
        <v/>
      </c>
      <c r="X24" s="112" t="str">
        <f t="shared" ca="1" si="43"/>
        <v/>
      </c>
      <c r="Y24" s="110" t="str">
        <f t="shared" ca="1" si="43"/>
        <v/>
      </c>
      <c r="Z24" s="110" t="str">
        <f t="shared" ca="1" si="44"/>
        <v/>
      </c>
      <c r="AA24" s="111" t="str">
        <f t="shared" ca="1" si="45"/>
        <v/>
      </c>
      <c r="AB24" s="112" t="str">
        <f t="shared" ca="1" si="45"/>
        <v/>
      </c>
      <c r="AC24" s="112" t="str">
        <f t="shared" ca="1" si="45"/>
        <v/>
      </c>
      <c r="AD24" s="112" t="str">
        <f t="shared" ca="1" si="3"/>
        <v/>
      </c>
      <c r="AE24" s="111" t="str">
        <f t="shared" ca="1" si="4"/>
        <v/>
      </c>
      <c r="AF24" s="110" t="str">
        <f t="shared" ca="1" si="22"/>
        <v/>
      </c>
      <c r="AG24" s="110" t="str">
        <f t="shared" ca="1" si="5"/>
        <v/>
      </c>
      <c r="AH24" s="110" t="str">
        <f t="shared" ca="1" si="6"/>
        <v/>
      </c>
      <c r="AI24" s="113" t="str">
        <f t="shared" ca="1" si="46"/>
        <v/>
      </c>
      <c r="AJ24" s="114" t="str">
        <f t="shared" ca="1" si="47"/>
        <v/>
      </c>
      <c r="AK24" s="110" t="str">
        <f t="shared" ca="1" si="47"/>
        <v/>
      </c>
      <c r="AL24" s="177" t="str">
        <f t="shared" ca="1" si="47"/>
        <v/>
      </c>
      <c r="AM24" s="177" t="str">
        <f t="shared" ca="1" si="47"/>
        <v/>
      </c>
      <c r="AN24" s="110" t="str">
        <f t="shared" ca="1" si="47"/>
        <v/>
      </c>
      <c r="AO24" s="110" t="str">
        <f t="shared" ca="1" si="47"/>
        <v/>
      </c>
      <c r="AP24" s="110" t="str">
        <f t="shared" ca="1" si="47"/>
        <v/>
      </c>
      <c r="AQ24" s="110" t="str">
        <f t="shared" ca="1" si="47"/>
        <v/>
      </c>
      <c r="AR24" s="110" t="str">
        <f t="shared" ca="1" si="47"/>
        <v/>
      </c>
      <c r="AS24" s="57" t="str">
        <f ca="1">IFERROR(VLOOKUP(L24,Parameter!F:O,10,FALSE),"")</f>
        <v/>
      </c>
      <c r="AT24" s="61" t="str">
        <f ca="1">IF(D24="","",IFERROR(IF(VLOOKUP(N24,Parameter!C:L,10,FALSE)=$AT$8,"ok","F"),"L"))</f>
        <v/>
      </c>
      <c r="AU24" s="110" t="str">
        <f t="shared" ca="1" si="8"/>
        <v/>
      </c>
      <c r="AV24" s="110" t="str">
        <f t="shared" ca="1" si="8"/>
        <v/>
      </c>
      <c r="AW24" s="110" t="str">
        <f t="shared" ca="1" si="8"/>
        <v/>
      </c>
      <c r="AX24" s="110" t="str">
        <f t="shared" ca="1" si="8"/>
        <v/>
      </c>
      <c r="AY24" s="110" t="str">
        <f t="shared" ca="1" si="8"/>
        <v/>
      </c>
      <c r="AZ24" s="110" t="str">
        <f t="shared" ca="1" si="8"/>
        <v/>
      </c>
      <c r="BA24" s="110" t="str">
        <f t="shared" ca="1" si="9"/>
        <v/>
      </c>
      <c r="BB24" s="110" t="str">
        <f t="shared" ca="1" si="9"/>
        <v/>
      </c>
      <c r="BC24" s="110" t="str">
        <f t="shared" ca="1" si="9"/>
        <v/>
      </c>
      <c r="BD24" s="110" t="str">
        <f t="shared" ca="1" si="9"/>
        <v/>
      </c>
      <c r="BE24" s="110" t="str">
        <f t="shared" ca="1" si="9"/>
        <v/>
      </c>
      <c r="BF24" s="110" t="str">
        <f t="shared" ca="1" si="48"/>
        <v/>
      </c>
      <c r="BG24" s="110" t="str">
        <f t="shared" ca="1" si="48"/>
        <v/>
      </c>
      <c r="BH24" s="110" t="str">
        <f t="shared" ca="1" si="48"/>
        <v/>
      </c>
      <c r="BI24" s="110" t="str">
        <f t="shared" ca="1" si="48"/>
        <v/>
      </c>
      <c r="BJ24" s="110" t="str">
        <f t="shared" ca="1" si="48"/>
        <v/>
      </c>
      <c r="BK24" s="110" t="str">
        <f t="shared" ca="1" si="48"/>
        <v/>
      </c>
      <c r="BL24" s="110" t="str">
        <f t="shared" ca="1" si="48"/>
        <v/>
      </c>
      <c r="BM24" s="110" t="str">
        <f t="shared" ca="1" si="48"/>
        <v/>
      </c>
      <c r="BN24" s="110" t="str">
        <f t="shared" ca="1" si="10"/>
        <v/>
      </c>
      <c r="BO24" s="110" t="str">
        <f t="shared" ca="1" si="10"/>
        <v/>
      </c>
      <c r="BP24" s="110" t="str">
        <f t="shared" ca="1" si="10"/>
        <v/>
      </c>
      <c r="BQ24" s="110" t="str">
        <f t="shared" ca="1" si="10"/>
        <v/>
      </c>
      <c r="BR24" s="110" t="str">
        <f t="shared" ca="1" si="10"/>
        <v/>
      </c>
      <c r="BS24" s="110" t="str">
        <f t="shared" ca="1" si="10"/>
        <v/>
      </c>
      <c r="BT24" s="110" t="str">
        <f t="shared" ca="1" si="10"/>
        <v/>
      </c>
      <c r="BU24" s="110" t="str">
        <f t="shared" ca="1" si="10"/>
        <v/>
      </c>
      <c r="BV24" s="110" t="str">
        <f t="shared" ca="1" si="10"/>
        <v/>
      </c>
      <c r="BW24" s="57" t="str">
        <f t="shared" ca="1" si="11"/>
        <v/>
      </c>
      <c r="BX24" s="57" t="str">
        <f t="shared" ca="1" si="11"/>
        <v/>
      </c>
      <c r="BY24" s="57" t="str">
        <f t="shared" ca="1" si="11"/>
        <v/>
      </c>
      <c r="BZ24" s="57" t="str">
        <f t="shared" ca="1" si="11"/>
        <v/>
      </c>
      <c r="CA24" s="57" t="str">
        <f t="shared" ca="1" si="11"/>
        <v/>
      </c>
      <c r="CB24" s="57" t="str">
        <f t="shared" ca="1" si="11"/>
        <v/>
      </c>
      <c r="CC24" s="57" t="str">
        <f t="shared" ca="1" si="23"/>
        <v/>
      </c>
      <c r="CD24" s="57"/>
      <c r="CE24" s="57" t="str">
        <f t="shared" ca="1" si="24"/>
        <v/>
      </c>
      <c r="CF24" s="57" t="str">
        <f t="shared" ca="1" si="25"/>
        <v/>
      </c>
      <c r="CG24" s="57" t="str">
        <f t="shared" ca="1" si="26"/>
        <v/>
      </c>
      <c r="CH24" s="57" t="str">
        <f t="shared" ca="1" si="27"/>
        <v/>
      </c>
      <c r="CI24" s="57" t="str">
        <f t="shared" ca="1" si="28"/>
        <v/>
      </c>
      <c r="CJ24" s="57"/>
      <c r="CK24" s="57" t="str">
        <f t="shared" ca="1" si="13"/>
        <v/>
      </c>
      <c r="CL24" s="57" t="str">
        <f t="shared" ca="1" si="13"/>
        <v/>
      </c>
      <c r="CM24" s="57" t="str">
        <f t="shared" ca="1" si="13"/>
        <v/>
      </c>
      <c r="CN24" s="57" t="str">
        <f t="shared" ca="1" si="13"/>
        <v/>
      </c>
      <c r="CO24" s="57" t="str">
        <f t="shared" ca="1" si="13"/>
        <v/>
      </c>
      <c r="CP24" s="57" t="str">
        <f t="shared" ca="1" si="13"/>
        <v/>
      </c>
      <c r="CQ24" s="57" t="str">
        <f t="shared" ca="1" si="13"/>
        <v/>
      </c>
      <c r="CR24" s="57" t="str">
        <f t="shared" ca="1" si="13"/>
        <v/>
      </c>
      <c r="CS24" s="57" t="str">
        <f t="shared" ca="1" si="13"/>
        <v/>
      </c>
      <c r="CT24" s="57" t="str">
        <f t="shared" ca="1" si="13"/>
        <v/>
      </c>
      <c r="CU24" s="57" t="str">
        <f t="shared" ca="1" si="13"/>
        <v/>
      </c>
      <c r="CV24" s="57" t="str">
        <f t="shared" ca="1" si="13"/>
        <v/>
      </c>
      <c r="CW24" s="57" t="str">
        <f t="shared" ca="1" si="13"/>
        <v/>
      </c>
      <c r="CX24" s="57" t="str">
        <f t="shared" ca="1" si="30"/>
        <v/>
      </c>
      <c r="CY24" s="57" t="str">
        <f t="shared" ca="1" si="30"/>
        <v/>
      </c>
      <c r="CZ24" s="57" t="str">
        <f t="shared" ca="1" si="30"/>
        <v/>
      </c>
      <c r="DA24" s="57" t="str">
        <f t="shared" ca="1" si="14"/>
        <v/>
      </c>
      <c r="DB24" s="57" t="str">
        <f t="shared" ca="1" si="14"/>
        <v/>
      </c>
      <c r="DC24" s="57" t="str">
        <f t="shared" ca="1" si="14"/>
        <v/>
      </c>
      <c r="DD24" s="57" t="str">
        <f t="shared" ca="1" si="14"/>
        <v/>
      </c>
      <c r="DE24" s="57" t="str">
        <f t="shared" ca="1" si="14"/>
        <v/>
      </c>
      <c r="DF24" s="57" t="str">
        <f t="shared" ca="1" si="14"/>
        <v/>
      </c>
      <c r="DG24" s="57" t="str">
        <f t="shared" ca="1" si="14"/>
        <v/>
      </c>
      <c r="DH24" s="57" t="str">
        <f t="shared" ca="1" si="31"/>
        <v/>
      </c>
      <c r="DI24" s="57" t="str">
        <f t="shared" ca="1" si="49"/>
        <v/>
      </c>
      <c r="DJ24" s="57" t="str">
        <f t="shared" ca="1" si="49"/>
        <v/>
      </c>
      <c r="DK24" s="57" t="str">
        <f t="shared" ca="1" si="49"/>
        <v/>
      </c>
      <c r="DL24" s="57" t="str">
        <f t="shared" ca="1" si="49"/>
        <v/>
      </c>
      <c r="DM24" s="57" t="str">
        <f t="shared" ca="1" si="32"/>
        <v/>
      </c>
      <c r="DN24" s="57" t="str">
        <f t="shared" ca="1" si="15"/>
        <v/>
      </c>
      <c r="DO24" s="57" t="str">
        <f t="shared" ca="1" si="15"/>
        <v/>
      </c>
      <c r="DP24" s="57" t="str">
        <f t="shared" ca="1" si="15"/>
        <v/>
      </c>
      <c r="DQ24" s="57" t="str">
        <f t="shared" ca="1" si="15"/>
        <v/>
      </c>
      <c r="DR24" s="57" t="str">
        <f t="shared" ca="1" si="15"/>
        <v/>
      </c>
      <c r="DS24" s="57" t="str">
        <f t="shared" ca="1" si="15"/>
        <v/>
      </c>
    </row>
    <row r="25" spans="1:123" s="64" customFormat="1">
      <c r="A25" s="57" t="str">
        <f t="shared" ca="1" si="16"/>
        <v/>
      </c>
      <c r="B25" s="106" t="str">
        <f t="shared" ca="1" si="17"/>
        <v/>
      </c>
      <c r="C25" s="60">
        <v>15</v>
      </c>
      <c r="D25" s="57" t="str">
        <f t="shared" ca="1" si="33"/>
        <v/>
      </c>
      <c r="E25" s="61"/>
      <c r="F25" s="61"/>
      <c r="G25" s="57" t="str">
        <f t="shared" ca="1" si="34"/>
        <v/>
      </c>
      <c r="H25" s="57" t="str">
        <f t="shared" ca="1" si="35"/>
        <v/>
      </c>
      <c r="I25" s="61" t="str">
        <f ca="1">IFERROR(VLOOKUP(H25,Parameter!L:M,2,FALSE),"")</f>
        <v/>
      </c>
      <c r="J25" s="57" t="str">
        <f t="shared" ca="1" si="36"/>
        <v/>
      </c>
      <c r="K25" s="61" t="str">
        <f ca="1">IFERROR(VLOOKUP(J25,Parameter!I:K,3,FALSE),"")</f>
        <v/>
      </c>
      <c r="L25" s="57" t="str">
        <f t="shared" ca="1" si="37"/>
        <v/>
      </c>
      <c r="M25" s="61" t="str">
        <f ca="1">IFERROR(VLOOKUP(L25,Parameter!F:H,3,FALSE),"")</f>
        <v/>
      </c>
      <c r="N25" s="57" t="str">
        <f t="shared" ca="1" si="38"/>
        <v/>
      </c>
      <c r="O25" s="61" t="str">
        <f ca="1">IFERROR(VLOOKUP(N25,Parameter!C:E,3,FALSE),"")</f>
        <v/>
      </c>
      <c r="P25" s="61" t="str">
        <f t="shared" ca="1" si="39"/>
        <v/>
      </c>
      <c r="Q25" s="61" t="str">
        <f t="shared" ca="1" si="40"/>
        <v/>
      </c>
      <c r="R25" s="57" t="str">
        <f t="shared" ca="1" si="21"/>
        <v/>
      </c>
      <c r="S25" s="57" t="str">
        <f t="shared" ca="1" si="41"/>
        <v/>
      </c>
      <c r="T25" s="57" t="str">
        <f t="shared" ca="1" si="42"/>
        <v/>
      </c>
      <c r="U25" s="61" t="str">
        <f t="shared" ca="1" si="43"/>
        <v/>
      </c>
      <c r="V25" s="61" t="str">
        <f t="shared" ca="1" si="43"/>
        <v/>
      </c>
      <c r="W25" s="61" t="str">
        <f t="shared" ca="1" si="43"/>
        <v/>
      </c>
      <c r="X25" s="61" t="str">
        <f t="shared" ca="1" si="43"/>
        <v/>
      </c>
      <c r="Y25" s="57" t="str">
        <f t="shared" ca="1" si="43"/>
        <v/>
      </c>
      <c r="Z25" s="57" t="str">
        <f t="shared" ca="1" si="44"/>
        <v/>
      </c>
      <c r="AA25" s="61" t="str">
        <f t="shared" ca="1" si="45"/>
        <v/>
      </c>
      <c r="AB25" s="61" t="str">
        <f t="shared" ca="1" si="45"/>
        <v/>
      </c>
      <c r="AC25" s="61" t="str">
        <f t="shared" ca="1" si="45"/>
        <v/>
      </c>
      <c r="AD25" s="61" t="str">
        <f t="shared" ca="1" si="3"/>
        <v/>
      </c>
      <c r="AE25" s="61" t="str">
        <f t="shared" ca="1" si="4"/>
        <v/>
      </c>
      <c r="AF25" s="57" t="str">
        <f t="shared" ca="1" si="22"/>
        <v/>
      </c>
      <c r="AG25" s="57" t="str">
        <f t="shared" ca="1" si="5"/>
        <v/>
      </c>
      <c r="AH25" s="57" t="str">
        <f t="shared" ca="1" si="6"/>
        <v/>
      </c>
      <c r="AI25" s="62" t="str">
        <f t="shared" ca="1" si="46"/>
        <v/>
      </c>
      <c r="AJ25" s="63" t="str">
        <f t="shared" ca="1" si="47"/>
        <v/>
      </c>
      <c r="AK25" s="57" t="str">
        <f t="shared" ca="1" si="47"/>
        <v/>
      </c>
      <c r="AL25" s="176" t="str">
        <f t="shared" ca="1" si="47"/>
        <v/>
      </c>
      <c r="AM25" s="176" t="str">
        <f t="shared" ca="1" si="47"/>
        <v/>
      </c>
      <c r="AN25" s="57" t="str">
        <f t="shared" ca="1" si="47"/>
        <v/>
      </c>
      <c r="AO25" s="57" t="str">
        <f t="shared" ca="1" si="47"/>
        <v/>
      </c>
      <c r="AP25" s="57" t="str">
        <f t="shared" ca="1" si="47"/>
        <v/>
      </c>
      <c r="AQ25" s="57" t="str">
        <f t="shared" ca="1" si="47"/>
        <v/>
      </c>
      <c r="AR25" s="57" t="str">
        <f t="shared" ca="1" si="47"/>
        <v/>
      </c>
      <c r="AS25" s="57" t="str">
        <f ca="1">IFERROR(VLOOKUP(L25,Parameter!F:O,10,FALSE),"")</f>
        <v/>
      </c>
      <c r="AT25" s="61" t="str">
        <f ca="1">IF(D25="","",IFERROR(IF(VLOOKUP(N25,Parameter!C:L,10,FALSE)=$AT$8,"ok","F"),"L"))</f>
        <v/>
      </c>
      <c r="AU25" s="57" t="str">
        <f t="shared" ca="1" si="8"/>
        <v/>
      </c>
      <c r="AV25" s="57" t="str">
        <f t="shared" ca="1" si="8"/>
        <v/>
      </c>
      <c r="AW25" s="57" t="str">
        <f t="shared" ca="1" si="8"/>
        <v/>
      </c>
      <c r="AX25" s="57" t="str">
        <f t="shared" ca="1" si="8"/>
        <v/>
      </c>
      <c r="AY25" s="57" t="str">
        <f t="shared" ca="1" si="8"/>
        <v/>
      </c>
      <c r="AZ25" s="57" t="str">
        <f t="shared" ca="1" si="8"/>
        <v/>
      </c>
      <c r="BA25" s="57" t="str">
        <f t="shared" ca="1" si="9"/>
        <v/>
      </c>
      <c r="BB25" s="57" t="str">
        <f t="shared" ca="1" si="9"/>
        <v/>
      </c>
      <c r="BC25" s="57" t="str">
        <f t="shared" ca="1" si="9"/>
        <v/>
      </c>
      <c r="BD25" s="57" t="str">
        <f t="shared" ca="1" si="9"/>
        <v/>
      </c>
      <c r="BE25" s="57" t="str">
        <f t="shared" ca="1" si="9"/>
        <v/>
      </c>
      <c r="BF25" s="57" t="str">
        <f t="shared" ca="1" si="48"/>
        <v/>
      </c>
      <c r="BG25" s="57" t="str">
        <f t="shared" ca="1" si="48"/>
        <v/>
      </c>
      <c r="BH25" s="57" t="str">
        <f t="shared" ca="1" si="48"/>
        <v/>
      </c>
      <c r="BI25" s="57" t="str">
        <f t="shared" ca="1" si="48"/>
        <v/>
      </c>
      <c r="BJ25" s="57" t="str">
        <f t="shared" ca="1" si="48"/>
        <v/>
      </c>
      <c r="BK25" s="57" t="str">
        <f t="shared" ca="1" si="48"/>
        <v/>
      </c>
      <c r="BL25" s="57" t="str">
        <f t="shared" ca="1" si="48"/>
        <v/>
      </c>
      <c r="BM25" s="57" t="str">
        <f t="shared" ca="1" si="48"/>
        <v/>
      </c>
      <c r="BN25" s="57" t="str">
        <f t="shared" ca="1" si="10"/>
        <v/>
      </c>
      <c r="BO25" s="57" t="str">
        <f t="shared" ca="1" si="10"/>
        <v/>
      </c>
      <c r="BP25" s="57" t="str">
        <f t="shared" ca="1" si="10"/>
        <v/>
      </c>
      <c r="BQ25" s="57" t="str">
        <f t="shared" ca="1" si="10"/>
        <v/>
      </c>
      <c r="BR25" s="57" t="str">
        <f t="shared" ca="1" si="10"/>
        <v/>
      </c>
      <c r="BS25" s="57" t="str">
        <f t="shared" ca="1" si="10"/>
        <v/>
      </c>
      <c r="BT25" s="57" t="str">
        <f t="shared" ca="1" si="10"/>
        <v/>
      </c>
      <c r="BU25" s="57" t="str">
        <f t="shared" ca="1" si="10"/>
        <v/>
      </c>
      <c r="BV25" s="57" t="str">
        <f t="shared" ca="1" si="10"/>
        <v/>
      </c>
      <c r="BW25" s="57" t="str">
        <f t="shared" ca="1" si="11"/>
        <v/>
      </c>
      <c r="BX25" s="57" t="str">
        <f t="shared" ca="1" si="11"/>
        <v/>
      </c>
      <c r="BY25" s="57" t="str">
        <f t="shared" ca="1" si="11"/>
        <v/>
      </c>
      <c r="BZ25" s="57" t="str">
        <f t="shared" ca="1" si="11"/>
        <v/>
      </c>
      <c r="CA25" s="57" t="str">
        <f t="shared" ca="1" si="11"/>
        <v/>
      </c>
      <c r="CB25" s="57" t="str">
        <f t="shared" ca="1" si="11"/>
        <v/>
      </c>
      <c r="CC25" s="57" t="str">
        <f t="shared" ca="1" si="23"/>
        <v/>
      </c>
      <c r="CD25" s="57"/>
      <c r="CE25" s="57" t="str">
        <f t="shared" ca="1" si="24"/>
        <v/>
      </c>
      <c r="CF25" s="57" t="str">
        <f t="shared" ca="1" si="25"/>
        <v/>
      </c>
      <c r="CG25" s="57" t="str">
        <f t="shared" ca="1" si="26"/>
        <v/>
      </c>
      <c r="CH25" s="57" t="str">
        <f t="shared" ca="1" si="27"/>
        <v/>
      </c>
      <c r="CI25" s="57" t="str">
        <f t="shared" ca="1" si="28"/>
        <v/>
      </c>
      <c r="CJ25" s="57"/>
      <c r="CK25" s="57" t="str">
        <f t="shared" ca="1" si="13"/>
        <v/>
      </c>
      <c r="CL25" s="57" t="str">
        <f t="shared" ca="1" si="13"/>
        <v/>
      </c>
      <c r="CM25" s="57" t="str">
        <f t="shared" ca="1" si="13"/>
        <v/>
      </c>
      <c r="CN25" s="57" t="str">
        <f t="shared" ca="1" si="13"/>
        <v/>
      </c>
      <c r="CO25" s="57" t="str">
        <f t="shared" ca="1" si="13"/>
        <v/>
      </c>
      <c r="CP25" s="57" t="str">
        <f t="shared" ca="1" si="13"/>
        <v/>
      </c>
      <c r="CQ25" s="57" t="str">
        <f t="shared" ca="1" si="13"/>
        <v/>
      </c>
      <c r="CR25" s="57" t="str">
        <f t="shared" ca="1" si="13"/>
        <v/>
      </c>
      <c r="CS25" s="57" t="str">
        <f t="shared" ca="1" si="13"/>
        <v/>
      </c>
      <c r="CT25" s="57" t="str">
        <f t="shared" ca="1" si="13"/>
        <v/>
      </c>
      <c r="CU25" s="57" t="str">
        <f t="shared" ca="1" si="13"/>
        <v/>
      </c>
      <c r="CV25" s="57" t="str">
        <f t="shared" ca="1" si="13"/>
        <v/>
      </c>
      <c r="CW25" s="57" t="str">
        <f t="shared" ca="1" si="13"/>
        <v/>
      </c>
      <c r="CX25" s="57" t="str">
        <f t="shared" ca="1" si="30"/>
        <v/>
      </c>
      <c r="CY25" s="57" t="str">
        <f t="shared" ca="1" si="30"/>
        <v/>
      </c>
      <c r="CZ25" s="57" t="str">
        <f t="shared" ca="1" si="30"/>
        <v/>
      </c>
      <c r="DA25" s="57" t="str">
        <f t="shared" ca="1" si="14"/>
        <v/>
      </c>
      <c r="DB25" s="57" t="str">
        <f t="shared" ca="1" si="14"/>
        <v/>
      </c>
      <c r="DC25" s="57" t="str">
        <f t="shared" ca="1" si="14"/>
        <v/>
      </c>
      <c r="DD25" s="57" t="str">
        <f t="shared" ca="1" si="14"/>
        <v/>
      </c>
      <c r="DE25" s="57" t="str">
        <f t="shared" ca="1" si="14"/>
        <v/>
      </c>
      <c r="DF25" s="57" t="str">
        <f t="shared" ca="1" si="14"/>
        <v/>
      </c>
      <c r="DG25" s="57" t="str">
        <f t="shared" ca="1" si="14"/>
        <v/>
      </c>
      <c r="DH25" s="57" t="str">
        <f t="shared" ca="1" si="31"/>
        <v/>
      </c>
      <c r="DI25" s="57" t="str">
        <f t="shared" ca="1" si="49"/>
        <v/>
      </c>
      <c r="DJ25" s="57" t="str">
        <f t="shared" ca="1" si="49"/>
        <v/>
      </c>
      <c r="DK25" s="57" t="str">
        <f t="shared" ca="1" si="49"/>
        <v/>
      </c>
      <c r="DL25" s="57" t="str">
        <f t="shared" ca="1" si="49"/>
        <v/>
      </c>
      <c r="DM25" s="57" t="str">
        <f t="shared" ca="1" si="32"/>
        <v/>
      </c>
      <c r="DN25" s="57" t="str">
        <f t="shared" ca="1" si="15"/>
        <v/>
      </c>
      <c r="DO25" s="57" t="str">
        <f t="shared" ca="1" si="15"/>
        <v/>
      </c>
      <c r="DP25" s="57" t="str">
        <f t="shared" ca="1" si="15"/>
        <v/>
      </c>
      <c r="DQ25" s="57" t="str">
        <f t="shared" ca="1" si="15"/>
        <v/>
      </c>
      <c r="DR25" s="57" t="str">
        <f t="shared" ca="1" si="15"/>
        <v/>
      </c>
      <c r="DS25" s="57" t="str">
        <f t="shared" ca="1" si="15"/>
        <v/>
      </c>
    </row>
    <row r="26" spans="1:123" s="64" customFormat="1">
      <c r="A26" s="57" t="str">
        <f t="shared" ca="1" si="16"/>
        <v/>
      </c>
      <c r="B26" s="109" t="str">
        <f t="shared" ca="1" si="17"/>
        <v/>
      </c>
      <c r="C26" s="110">
        <v>16</v>
      </c>
      <c r="D26" s="110" t="str">
        <f t="shared" ca="1" si="33"/>
        <v/>
      </c>
      <c r="E26" s="111"/>
      <c r="F26" s="111"/>
      <c r="G26" s="110" t="str">
        <f t="shared" ca="1" si="34"/>
        <v/>
      </c>
      <c r="H26" s="110" t="str">
        <f t="shared" ca="1" si="35"/>
        <v/>
      </c>
      <c r="I26" s="112" t="str">
        <f ca="1">IFERROR(VLOOKUP(H26,Parameter!L:M,2,FALSE),"")</f>
        <v/>
      </c>
      <c r="J26" s="110" t="str">
        <f t="shared" ca="1" si="36"/>
        <v/>
      </c>
      <c r="K26" s="112" t="str">
        <f ca="1">IFERROR(VLOOKUP(J26,Parameter!I:K,3,FALSE),"")</f>
        <v/>
      </c>
      <c r="L26" s="110" t="str">
        <f t="shared" ca="1" si="37"/>
        <v/>
      </c>
      <c r="M26" s="112" t="str">
        <f ca="1">IFERROR(VLOOKUP(L26,Parameter!F:H,3,FALSE),"")</f>
        <v/>
      </c>
      <c r="N26" s="110" t="str">
        <f t="shared" ca="1" si="38"/>
        <v/>
      </c>
      <c r="O26" s="112" t="str">
        <f ca="1">IFERROR(VLOOKUP(N26,Parameter!C:E,3,FALSE),"")</f>
        <v/>
      </c>
      <c r="P26" s="112" t="str">
        <f t="shared" ca="1" si="39"/>
        <v/>
      </c>
      <c r="Q26" s="112" t="str">
        <f t="shared" ca="1" si="40"/>
        <v/>
      </c>
      <c r="R26" s="110" t="str">
        <f t="shared" ca="1" si="21"/>
        <v/>
      </c>
      <c r="S26" s="110" t="str">
        <f t="shared" ca="1" si="41"/>
        <v/>
      </c>
      <c r="T26" s="110" t="str">
        <f t="shared" ca="1" si="42"/>
        <v/>
      </c>
      <c r="U26" s="112" t="str">
        <f t="shared" ca="1" si="43"/>
        <v/>
      </c>
      <c r="V26" s="112" t="str">
        <f t="shared" ca="1" si="43"/>
        <v/>
      </c>
      <c r="W26" s="112" t="str">
        <f t="shared" ca="1" si="43"/>
        <v/>
      </c>
      <c r="X26" s="112" t="str">
        <f t="shared" ca="1" si="43"/>
        <v/>
      </c>
      <c r="Y26" s="110" t="str">
        <f t="shared" ca="1" si="43"/>
        <v/>
      </c>
      <c r="Z26" s="110" t="str">
        <f t="shared" ca="1" si="44"/>
        <v/>
      </c>
      <c r="AA26" s="111" t="str">
        <f t="shared" ca="1" si="45"/>
        <v/>
      </c>
      <c r="AB26" s="112" t="str">
        <f t="shared" ca="1" si="45"/>
        <v/>
      </c>
      <c r="AC26" s="112" t="str">
        <f t="shared" ca="1" si="45"/>
        <v/>
      </c>
      <c r="AD26" s="112" t="str">
        <f t="shared" ca="1" si="3"/>
        <v/>
      </c>
      <c r="AE26" s="111" t="str">
        <f t="shared" ca="1" si="4"/>
        <v/>
      </c>
      <c r="AF26" s="110" t="str">
        <f t="shared" ca="1" si="22"/>
        <v/>
      </c>
      <c r="AG26" s="110" t="str">
        <f t="shared" ca="1" si="5"/>
        <v/>
      </c>
      <c r="AH26" s="110" t="str">
        <f t="shared" ca="1" si="6"/>
        <v/>
      </c>
      <c r="AI26" s="113" t="str">
        <f t="shared" ca="1" si="46"/>
        <v/>
      </c>
      <c r="AJ26" s="114" t="str">
        <f t="shared" ca="1" si="47"/>
        <v/>
      </c>
      <c r="AK26" s="110" t="str">
        <f t="shared" ca="1" si="47"/>
        <v/>
      </c>
      <c r="AL26" s="177" t="str">
        <f t="shared" ca="1" si="47"/>
        <v/>
      </c>
      <c r="AM26" s="177" t="str">
        <f t="shared" ca="1" si="47"/>
        <v/>
      </c>
      <c r="AN26" s="110" t="str">
        <f t="shared" ca="1" si="47"/>
        <v/>
      </c>
      <c r="AO26" s="110" t="str">
        <f t="shared" ca="1" si="47"/>
        <v/>
      </c>
      <c r="AP26" s="110" t="str">
        <f t="shared" ca="1" si="47"/>
        <v/>
      </c>
      <c r="AQ26" s="110" t="str">
        <f t="shared" ca="1" si="47"/>
        <v/>
      </c>
      <c r="AR26" s="110" t="str">
        <f t="shared" ca="1" si="47"/>
        <v/>
      </c>
      <c r="AS26" s="57" t="str">
        <f ca="1">IFERROR(VLOOKUP(L26,Parameter!F:O,10,FALSE),"")</f>
        <v/>
      </c>
      <c r="AT26" s="61" t="str">
        <f ca="1">IF(D26="","",IFERROR(IF(VLOOKUP(N26,Parameter!C:L,10,FALSE)=$AT$8,"ok","F"),"L"))</f>
        <v/>
      </c>
      <c r="AU26" s="110" t="str">
        <f t="shared" ca="1" si="8"/>
        <v/>
      </c>
      <c r="AV26" s="110" t="str">
        <f t="shared" ca="1" si="8"/>
        <v/>
      </c>
      <c r="AW26" s="110" t="str">
        <f t="shared" ca="1" si="8"/>
        <v/>
      </c>
      <c r="AX26" s="110" t="str">
        <f t="shared" ca="1" si="8"/>
        <v/>
      </c>
      <c r="AY26" s="110" t="str">
        <f t="shared" ca="1" si="8"/>
        <v/>
      </c>
      <c r="AZ26" s="110" t="str">
        <f t="shared" ca="1" si="8"/>
        <v/>
      </c>
      <c r="BA26" s="110" t="str">
        <f t="shared" ca="1" si="9"/>
        <v/>
      </c>
      <c r="BB26" s="110" t="str">
        <f t="shared" ca="1" si="9"/>
        <v/>
      </c>
      <c r="BC26" s="110" t="str">
        <f t="shared" ca="1" si="9"/>
        <v/>
      </c>
      <c r="BD26" s="110" t="str">
        <f t="shared" ca="1" si="9"/>
        <v/>
      </c>
      <c r="BE26" s="110" t="str">
        <f t="shared" ca="1" si="9"/>
        <v/>
      </c>
      <c r="BF26" s="110" t="str">
        <f t="shared" ca="1" si="48"/>
        <v/>
      </c>
      <c r="BG26" s="110" t="str">
        <f t="shared" ca="1" si="48"/>
        <v/>
      </c>
      <c r="BH26" s="110" t="str">
        <f t="shared" ca="1" si="48"/>
        <v/>
      </c>
      <c r="BI26" s="110" t="str">
        <f t="shared" ca="1" si="48"/>
        <v/>
      </c>
      <c r="BJ26" s="110" t="str">
        <f t="shared" ca="1" si="48"/>
        <v/>
      </c>
      <c r="BK26" s="110" t="str">
        <f t="shared" ca="1" si="48"/>
        <v/>
      </c>
      <c r="BL26" s="110" t="str">
        <f t="shared" ca="1" si="48"/>
        <v/>
      </c>
      <c r="BM26" s="110" t="str">
        <f t="shared" ca="1" si="48"/>
        <v/>
      </c>
      <c r="BN26" s="110" t="str">
        <f t="shared" ca="1" si="10"/>
        <v/>
      </c>
      <c r="BO26" s="110" t="str">
        <f t="shared" ca="1" si="10"/>
        <v/>
      </c>
      <c r="BP26" s="110" t="str">
        <f t="shared" ca="1" si="10"/>
        <v/>
      </c>
      <c r="BQ26" s="110" t="str">
        <f t="shared" ca="1" si="10"/>
        <v/>
      </c>
      <c r="BR26" s="110" t="str">
        <f t="shared" ca="1" si="10"/>
        <v/>
      </c>
      <c r="BS26" s="110" t="str">
        <f t="shared" ca="1" si="10"/>
        <v/>
      </c>
      <c r="BT26" s="110" t="str">
        <f t="shared" ca="1" si="10"/>
        <v/>
      </c>
      <c r="BU26" s="110" t="str">
        <f t="shared" ca="1" si="10"/>
        <v/>
      </c>
      <c r="BV26" s="110" t="str">
        <f t="shared" ca="1" si="10"/>
        <v/>
      </c>
      <c r="BW26" s="57" t="str">
        <f t="shared" ca="1" si="11"/>
        <v/>
      </c>
      <c r="BX26" s="57" t="str">
        <f t="shared" ca="1" si="11"/>
        <v/>
      </c>
      <c r="BY26" s="57" t="str">
        <f t="shared" ca="1" si="11"/>
        <v/>
      </c>
      <c r="BZ26" s="57" t="str">
        <f t="shared" ca="1" si="11"/>
        <v/>
      </c>
      <c r="CA26" s="57" t="str">
        <f t="shared" ca="1" si="11"/>
        <v/>
      </c>
      <c r="CB26" s="57" t="str">
        <f t="shared" ca="1" si="11"/>
        <v/>
      </c>
      <c r="CC26" s="57" t="str">
        <f t="shared" ca="1" si="23"/>
        <v/>
      </c>
      <c r="CD26" s="57"/>
      <c r="CE26" s="57" t="str">
        <f t="shared" ca="1" si="24"/>
        <v/>
      </c>
      <c r="CF26" s="57" t="str">
        <f t="shared" ca="1" si="25"/>
        <v/>
      </c>
      <c r="CG26" s="57" t="str">
        <f t="shared" ca="1" si="26"/>
        <v/>
      </c>
      <c r="CH26" s="57" t="str">
        <f t="shared" ca="1" si="27"/>
        <v/>
      </c>
      <c r="CI26" s="57" t="str">
        <f t="shared" ca="1" si="28"/>
        <v/>
      </c>
      <c r="CJ26" s="57"/>
      <c r="CK26" s="57" t="str">
        <f t="shared" ca="1" si="13"/>
        <v/>
      </c>
      <c r="CL26" s="57" t="str">
        <f t="shared" ca="1" si="13"/>
        <v/>
      </c>
      <c r="CM26" s="57" t="str">
        <f t="shared" ca="1" si="13"/>
        <v/>
      </c>
      <c r="CN26" s="57" t="str">
        <f t="shared" ca="1" si="13"/>
        <v/>
      </c>
      <c r="CO26" s="57" t="str">
        <f t="shared" ca="1" si="13"/>
        <v/>
      </c>
      <c r="CP26" s="57" t="str">
        <f t="shared" ca="1" si="13"/>
        <v/>
      </c>
      <c r="CQ26" s="57" t="str">
        <f t="shared" ca="1" si="13"/>
        <v/>
      </c>
      <c r="CR26" s="57" t="str">
        <f t="shared" ca="1" si="13"/>
        <v/>
      </c>
      <c r="CS26" s="57" t="str">
        <f t="shared" ca="1" si="13"/>
        <v/>
      </c>
      <c r="CT26" s="57" t="str">
        <f t="shared" ca="1" si="13"/>
        <v/>
      </c>
      <c r="CU26" s="57" t="str">
        <f t="shared" ca="1" si="13"/>
        <v/>
      </c>
      <c r="CV26" s="57" t="str">
        <f t="shared" ca="1" si="13"/>
        <v/>
      </c>
      <c r="CW26" s="57" t="str">
        <f t="shared" ca="1" si="13"/>
        <v/>
      </c>
      <c r="CX26" s="57" t="str">
        <f t="shared" ca="1" si="30"/>
        <v/>
      </c>
      <c r="CY26" s="57" t="str">
        <f t="shared" ca="1" si="30"/>
        <v/>
      </c>
      <c r="CZ26" s="57" t="str">
        <f t="shared" ca="1" si="30"/>
        <v/>
      </c>
      <c r="DA26" s="57" t="str">
        <f t="shared" ca="1" si="14"/>
        <v/>
      </c>
      <c r="DB26" s="57" t="str">
        <f t="shared" ca="1" si="14"/>
        <v/>
      </c>
      <c r="DC26" s="57" t="str">
        <f t="shared" ca="1" si="14"/>
        <v/>
      </c>
      <c r="DD26" s="57" t="str">
        <f t="shared" ca="1" si="14"/>
        <v/>
      </c>
      <c r="DE26" s="57" t="str">
        <f t="shared" ca="1" si="14"/>
        <v/>
      </c>
      <c r="DF26" s="57" t="str">
        <f t="shared" ca="1" si="14"/>
        <v/>
      </c>
      <c r="DG26" s="57" t="str">
        <f t="shared" ca="1" si="14"/>
        <v/>
      </c>
      <c r="DH26" s="57" t="str">
        <f t="shared" ca="1" si="31"/>
        <v/>
      </c>
      <c r="DI26" s="57" t="str">
        <f t="shared" ca="1" si="49"/>
        <v/>
      </c>
      <c r="DJ26" s="57" t="str">
        <f t="shared" ca="1" si="49"/>
        <v/>
      </c>
      <c r="DK26" s="57" t="str">
        <f t="shared" ca="1" si="49"/>
        <v/>
      </c>
      <c r="DL26" s="57" t="str">
        <f t="shared" ca="1" si="49"/>
        <v/>
      </c>
      <c r="DM26" s="57" t="str">
        <f t="shared" ca="1" si="32"/>
        <v/>
      </c>
      <c r="DN26" s="57" t="str">
        <f t="shared" ca="1" si="15"/>
        <v/>
      </c>
      <c r="DO26" s="57" t="str">
        <f t="shared" ca="1" si="15"/>
        <v/>
      </c>
      <c r="DP26" s="57" t="str">
        <f t="shared" ca="1" si="15"/>
        <v/>
      </c>
      <c r="DQ26" s="57" t="str">
        <f t="shared" ca="1" si="15"/>
        <v/>
      </c>
      <c r="DR26" s="57" t="str">
        <f t="shared" ca="1" si="15"/>
        <v/>
      </c>
      <c r="DS26" s="57" t="str">
        <f t="shared" ca="1" si="15"/>
        <v/>
      </c>
    </row>
    <row r="27" spans="1:123" s="64" customFormat="1">
      <c r="A27" s="57" t="str">
        <f t="shared" ca="1" si="16"/>
        <v/>
      </c>
      <c r="B27" s="106" t="str">
        <f t="shared" ca="1" si="17"/>
        <v/>
      </c>
      <c r="C27" s="60">
        <v>17</v>
      </c>
      <c r="D27" s="57" t="str">
        <f t="shared" ca="1" si="33"/>
        <v/>
      </c>
      <c r="E27" s="61"/>
      <c r="F27" s="61"/>
      <c r="G27" s="57" t="str">
        <f t="shared" ca="1" si="34"/>
        <v/>
      </c>
      <c r="H27" s="57" t="str">
        <f t="shared" ca="1" si="35"/>
        <v/>
      </c>
      <c r="I27" s="61" t="str">
        <f ca="1">IFERROR(VLOOKUP(H27,Parameter!L:M,2,FALSE),"")</f>
        <v/>
      </c>
      <c r="J27" s="57" t="str">
        <f t="shared" ca="1" si="36"/>
        <v/>
      </c>
      <c r="K27" s="61" t="str">
        <f ca="1">IFERROR(VLOOKUP(J27,Parameter!I:K,3,FALSE),"")</f>
        <v/>
      </c>
      <c r="L27" s="57" t="str">
        <f t="shared" ca="1" si="37"/>
        <v/>
      </c>
      <c r="M27" s="61" t="str">
        <f ca="1">IFERROR(VLOOKUP(L27,Parameter!F:H,3,FALSE),"")</f>
        <v/>
      </c>
      <c r="N27" s="57" t="str">
        <f t="shared" ca="1" si="38"/>
        <v/>
      </c>
      <c r="O27" s="61" t="str">
        <f ca="1">IFERROR(VLOOKUP(N27,Parameter!C:E,3,FALSE),"")</f>
        <v/>
      </c>
      <c r="P27" s="61" t="str">
        <f t="shared" ca="1" si="39"/>
        <v/>
      </c>
      <c r="Q27" s="61" t="str">
        <f t="shared" ca="1" si="40"/>
        <v/>
      </c>
      <c r="R27" s="57" t="str">
        <f t="shared" ca="1" si="21"/>
        <v/>
      </c>
      <c r="S27" s="57" t="str">
        <f t="shared" ca="1" si="41"/>
        <v/>
      </c>
      <c r="T27" s="57" t="str">
        <f t="shared" ca="1" si="42"/>
        <v/>
      </c>
      <c r="U27" s="61" t="str">
        <f t="shared" ca="1" si="43"/>
        <v/>
      </c>
      <c r="V27" s="61" t="str">
        <f t="shared" ca="1" si="43"/>
        <v/>
      </c>
      <c r="W27" s="61" t="str">
        <f t="shared" ca="1" si="43"/>
        <v/>
      </c>
      <c r="X27" s="61" t="str">
        <f t="shared" ca="1" si="43"/>
        <v/>
      </c>
      <c r="Y27" s="57" t="str">
        <f t="shared" ca="1" si="43"/>
        <v/>
      </c>
      <c r="Z27" s="57" t="str">
        <f t="shared" ca="1" si="44"/>
        <v/>
      </c>
      <c r="AA27" s="61" t="str">
        <f t="shared" ca="1" si="45"/>
        <v/>
      </c>
      <c r="AB27" s="61" t="str">
        <f t="shared" ca="1" si="45"/>
        <v/>
      </c>
      <c r="AC27" s="61" t="str">
        <f t="shared" ca="1" si="45"/>
        <v/>
      </c>
      <c r="AD27" s="61" t="str">
        <f t="shared" ca="1" si="3"/>
        <v/>
      </c>
      <c r="AE27" s="61" t="str">
        <f t="shared" ca="1" si="4"/>
        <v/>
      </c>
      <c r="AF27" s="57" t="str">
        <f t="shared" ca="1" si="22"/>
        <v/>
      </c>
      <c r="AG27" s="57" t="str">
        <f t="shared" ca="1" si="5"/>
        <v/>
      </c>
      <c r="AH27" s="57" t="str">
        <f t="shared" ca="1" si="6"/>
        <v/>
      </c>
      <c r="AI27" s="62" t="str">
        <f t="shared" ca="1" si="46"/>
        <v/>
      </c>
      <c r="AJ27" s="63" t="str">
        <f t="shared" ca="1" si="47"/>
        <v/>
      </c>
      <c r="AK27" s="57" t="str">
        <f t="shared" ca="1" si="47"/>
        <v/>
      </c>
      <c r="AL27" s="176" t="str">
        <f t="shared" ca="1" si="47"/>
        <v/>
      </c>
      <c r="AM27" s="176" t="str">
        <f t="shared" ca="1" si="47"/>
        <v/>
      </c>
      <c r="AN27" s="57" t="str">
        <f t="shared" ca="1" si="47"/>
        <v/>
      </c>
      <c r="AO27" s="57" t="str">
        <f t="shared" ca="1" si="47"/>
        <v/>
      </c>
      <c r="AP27" s="57" t="str">
        <f t="shared" ca="1" si="47"/>
        <v/>
      </c>
      <c r="AQ27" s="57" t="str">
        <f t="shared" ca="1" si="47"/>
        <v/>
      </c>
      <c r="AR27" s="57" t="str">
        <f t="shared" ca="1" si="47"/>
        <v/>
      </c>
      <c r="AS27" s="57" t="str">
        <f ca="1">IFERROR(VLOOKUP(L27,Parameter!F:O,10,FALSE),"")</f>
        <v/>
      </c>
      <c r="AT27" s="61" t="str">
        <f ca="1">IF(D27="","",IFERROR(IF(VLOOKUP(N27,Parameter!C:L,10,FALSE)=$AT$8,"ok","F"),"L"))</f>
        <v/>
      </c>
      <c r="AU27" s="57" t="str">
        <f t="shared" ca="1" si="8"/>
        <v/>
      </c>
      <c r="AV27" s="57" t="str">
        <f t="shared" ca="1" si="8"/>
        <v/>
      </c>
      <c r="AW27" s="57" t="str">
        <f t="shared" ca="1" si="8"/>
        <v/>
      </c>
      <c r="AX27" s="57" t="str">
        <f t="shared" ca="1" si="8"/>
        <v/>
      </c>
      <c r="AY27" s="57" t="str">
        <f t="shared" ca="1" si="8"/>
        <v/>
      </c>
      <c r="AZ27" s="57" t="str">
        <f t="shared" ca="1" si="8"/>
        <v/>
      </c>
      <c r="BA27" s="57" t="str">
        <f t="shared" ca="1" si="9"/>
        <v/>
      </c>
      <c r="BB27" s="57" t="str">
        <f t="shared" ca="1" si="9"/>
        <v/>
      </c>
      <c r="BC27" s="57" t="str">
        <f t="shared" ca="1" si="9"/>
        <v/>
      </c>
      <c r="BD27" s="57" t="str">
        <f t="shared" ca="1" si="9"/>
        <v/>
      </c>
      <c r="BE27" s="57" t="str">
        <f t="shared" ca="1" si="9"/>
        <v/>
      </c>
      <c r="BF27" s="57" t="str">
        <f t="shared" ca="1" si="48"/>
        <v/>
      </c>
      <c r="BG27" s="57" t="str">
        <f t="shared" ca="1" si="48"/>
        <v/>
      </c>
      <c r="BH27" s="57" t="str">
        <f t="shared" ca="1" si="48"/>
        <v/>
      </c>
      <c r="BI27" s="57" t="str">
        <f t="shared" ca="1" si="48"/>
        <v/>
      </c>
      <c r="BJ27" s="57" t="str">
        <f t="shared" ca="1" si="48"/>
        <v/>
      </c>
      <c r="BK27" s="57" t="str">
        <f t="shared" ca="1" si="48"/>
        <v/>
      </c>
      <c r="BL27" s="57" t="str">
        <f t="shared" ca="1" si="48"/>
        <v/>
      </c>
      <c r="BM27" s="57" t="str">
        <f t="shared" ca="1" si="48"/>
        <v/>
      </c>
      <c r="BN27" s="57" t="str">
        <f t="shared" ca="1" si="10"/>
        <v/>
      </c>
      <c r="BO27" s="57" t="str">
        <f t="shared" ca="1" si="10"/>
        <v/>
      </c>
      <c r="BP27" s="57" t="str">
        <f t="shared" ca="1" si="10"/>
        <v/>
      </c>
      <c r="BQ27" s="57" t="str">
        <f t="shared" ca="1" si="10"/>
        <v/>
      </c>
      <c r="BR27" s="57" t="str">
        <f t="shared" ca="1" si="10"/>
        <v/>
      </c>
      <c r="BS27" s="57" t="str">
        <f t="shared" ca="1" si="10"/>
        <v/>
      </c>
      <c r="BT27" s="57" t="str">
        <f t="shared" ca="1" si="10"/>
        <v/>
      </c>
      <c r="BU27" s="57" t="str">
        <f t="shared" ca="1" si="10"/>
        <v/>
      </c>
      <c r="BV27" s="57" t="str">
        <f t="shared" ca="1" si="10"/>
        <v/>
      </c>
      <c r="BW27" s="57" t="str">
        <f t="shared" ref="BW27:CB90" ca="1" si="50">IFERROR(INDIRECT($C27&amp;"!"&amp;BW$9),"")</f>
        <v/>
      </c>
      <c r="BX27" s="57" t="str">
        <f t="shared" ca="1" si="50"/>
        <v/>
      </c>
      <c r="BY27" s="57" t="str">
        <f t="shared" ca="1" si="50"/>
        <v/>
      </c>
      <c r="BZ27" s="57" t="str">
        <f t="shared" ca="1" si="50"/>
        <v/>
      </c>
      <c r="CA27" s="57" t="str">
        <f t="shared" ca="1" si="50"/>
        <v/>
      </c>
      <c r="CB27" s="57" t="str">
        <f t="shared" ca="1" si="50"/>
        <v/>
      </c>
      <c r="CC27" s="57" t="str">
        <f t="shared" ca="1" si="23"/>
        <v/>
      </c>
      <c r="CD27" s="57"/>
      <c r="CE27" s="57" t="str">
        <f t="shared" ca="1" si="24"/>
        <v/>
      </c>
      <c r="CF27" s="57" t="str">
        <f t="shared" ca="1" si="25"/>
        <v/>
      </c>
      <c r="CG27" s="57" t="str">
        <f t="shared" ca="1" si="26"/>
        <v/>
      </c>
      <c r="CH27" s="57" t="str">
        <f t="shared" ca="1" si="27"/>
        <v/>
      </c>
      <c r="CI27" s="57" t="str">
        <f t="shared" ca="1" si="28"/>
        <v/>
      </c>
      <c r="CJ27" s="57"/>
      <c r="CK27" s="57" t="str">
        <f t="shared" ref="CK27:CN90" ca="1" si="51">IFERROR(INDIRECT($C27&amp;"!"&amp;CK$9),"")</f>
        <v/>
      </c>
      <c r="CL27" s="57" t="str">
        <f t="shared" ca="1" si="51"/>
        <v/>
      </c>
      <c r="CM27" s="57" t="str">
        <f t="shared" ca="1" si="51"/>
        <v/>
      </c>
      <c r="CN27" s="57" t="str">
        <f t="shared" ca="1" si="51"/>
        <v/>
      </c>
      <c r="CO27" s="57" t="str">
        <f t="shared" ref="CO27:CS77" ca="1" si="52">IFERROR(INDIRECT($C27&amp;"!"&amp;CO$9),"")</f>
        <v/>
      </c>
      <c r="CP27" s="57" t="str">
        <f t="shared" ca="1" si="52"/>
        <v/>
      </c>
      <c r="CQ27" s="57" t="str">
        <f t="shared" ca="1" si="52"/>
        <v/>
      </c>
      <c r="CR27" s="57" t="str">
        <f t="shared" ca="1" si="52"/>
        <v/>
      </c>
      <c r="CS27" s="57" t="str">
        <f t="shared" ca="1" si="52"/>
        <v/>
      </c>
      <c r="CT27" s="57" t="str">
        <f t="shared" ref="CT27:CW90" ca="1" si="53">IFERROR(INDIRECT($C27&amp;"!"&amp;CT$9),"")</f>
        <v/>
      </c>
      <c r="CU27" s="57" t="str">
        <f t="shared" ca="1" si="53"/>
        <v/>
      </c>
      <c r="CV27" s="57" t="str">
        <f t="shared" ca="1" si="53"/>
        <v/>
      </c>
      <c r="CW27" s="57" t="str">
        <f t="shared" ca="1" si="53"/>
        <v/>
      </c>
      <c r="CX27" s="57" t="str">
        <f t="shared" ca="1" si="30"/>
        <v/>
      </c>
      <c r="CY27" s="57" t="str">
        <f t="shared" ca="1" si="30"/>
        <v/>
      </c>
      <c r="CZ27" s="57" t="str">
        <f t="shared" ca="1" si="30"/>
        <v/>
      </c>
      <c r="DA27" s="57" t="str">
        <f t="shared" ca="1" si="30"/>
        <v/>
      </c>
      <c r="DB27" s="57" t="str">
        <f t="shared" ca="1" si="30"/>
        <v/>
      </c>
      <c r="DC27" s="57" t="str">
        <f t="shared" ca="1" si="30"/>
        <v/>
      </c>
      <c r="DD27" s="57" t="str">
        <f t="shared" ca="1" si="30"/>
        <v/>
      </c>
      <c r="DE27" s="57" t="str">
        <f t="shared" ref="DE27:DG90" ca="1" si="54">IFERROR(INDIRECT($C27&amp;"!"&amp;DE$9),"")</f>
        <v/>
      </c>
      <c r="DF27" s="57" t="str">
        <f t="shared" ca="1" si="54"/>
        <v/>
      </c>
      <c r="DG27" s="57" t="str">
        <f t="shared" ca="1" si="54"/>
        <v/>
      </c>
      <c r="DH27" s="57" t="str">
        <f t="shared" ca="1" si="31"/>
        <v/>
      </c>
      <c r="DI27" s="57" t="str">
        <f t="shared" ca="1" si="49"/>
        <v/>
      </c>
      <c r="DJ27" s="57" t="str">
        <f t="shared" ca="1" si="49"/>
        <v/>
      </c>
      <c r="DK27" s="57" t="str">
        <f t="shared" ca="1" si="49"/>
        <v/>
      </c>
      <c r="DL27" s="57" t="str">
        <f t="shared" ca="1" si="49"/>
        <v/>
      </c>
      <c r="DM27" s="57" t="str">
        <f t="shared" ca="1" si="32"/>
        <v/>
      </c>
      <c r="DN27" s="57" t="str">
        <f t="shared" ref="DN27:DS69" ca="1" si="55">IFERROR(INDIRECT($C27&amp;"!"&amp;DN$9),"")</f>
        <v/>
      </c>
      <c r="DO27" s="57" t="str">
        <f t="shared" ca="1" si="55"/>
        <v/>
      </c>
      <c r="DP27" s="57" t="str">
        <f t="shared" ca="1" si="55"/>
        <v/>
      </c>
      <c r="DQ27" s="57" t="str">
        <f t="shared" ca="1" si="55"/>
        <v/>
      </c>
      <c r="DR27" s="57" t="str">
        <f t="shared" ca="1" si="55"/>
        <v/>
      </c>
      <c r="DS27" s="57" t="str">
        <f t="shared" ca="1" si="55"/>
        <v/>
      </c>
    </row>
    <row r="28" spans="1:123" s="64" customFormat="1">
      <c r="A28" s="57" t="str">
        <f t="shared" ca="1" si="16"/>
        <v/>
      </c>
      <c r="B28" s="109" t="str">
        <f t="shared" ca="1" si="17"/>
        <v/>
      </c>
      <c r="C28" s="110">
        <v>18</v>
      </c>
      <c r="D28" s="110" t="str">
        <f t="shared" ca="1" si="33"/>
        <v/>
      </c>
      <c r="E28" s="111"/>
      <c r="F28" s="111"/>
      <c r="G28" s="110" t="str">
        <f t="shared" ca="1" si="34"/>
        <v/>
      </c>
      <c r="H28" s="110" t="str">
        <f t="shared" ca="1" si="35"/>
        <v/>
      </c>
      <c r="I28" s="112" t="str">
        <f ca="1">IFERROR(VLOOKUP(H28,Parameter!L:M,2,FALSE),"")</f>
        <v/>
      </c>
      <c r="J28" s="110" t="str">
        <f t="shared" ca="1" si="36"/>
        <v/>
      </c>
      <c r="K28" s="112" t="str">
        <f ca="1">IFERROR(VLOOKUP(J28,Parameter!I:K,3,FALSE),"")</f>
        <v/>
      </c>
      <c r="L28" s="110" t="str">
        <f t="shared" ca="1" si="37"/>
        <v/>
      </c>
      <c r="M28" s="112" t="str">
        <f ca="1">IFERROR(VLOOKUP(L28,Parameter!F:H,3,FALSE),"")</f>
        <v/>
      </c>
      <c r="N28" s="110" t="str">
        <f t="shared" ca="1" si="38"/>
        <v/>
      </c>
      <c r="O28" s="112" t="str">
        <f ca="1">IFERROR(VLOOKUP(N28,Parameter!C:E,3,FALSE),"")</f>
        <v/>
      </c>
      <c r="P28" s="112" t="str">
        <f t="shared" ca="1" si="39"/>
        <v/>
      </c>
      <c r="Q28" s="112" t="str">
        <f t="shared" ca="1" si="40"/>
        <v/>
      </c>
      <c r="R28" s="110" t="str">
        <f t="shared" ca="1" si="21"/>
        <v/>
      </c>
      <c r="S28" s="110" t="str">
        <f t="shared" ca="1" si="41"/>
        <v/>
      </c>
      <c r="T28" s="110" t="str">
        <f t="shared" ca="1" si="42"/>
        <v/>
      </c>
      <c r="U28" s="112" t="str">
        <f t="shared" ca="1" si="43"/>
        <v/>
      </c>
      <c r="V28" s="112" t="str">
        <f t="shared" ca="1" si="43"/>
        <v/>
      </c>
      <c r="W28" s="112" t="str">
        <f t="shared" ca="1" si="43"/>
        <v/>
      </c>
      <c r="X28" s="112" t="str">
        <f t="shared" ca="1" si="43"/>
        <v/>
      </c>
      <c r="Y28" s="110" t="str">
        <f t="shared" ca="1" si="43"/>
        <v/>
      </c>
      <c r="Z28" s="110" t="str">
        <f t="shared" ca="1" si="44"/>
        <v/>
      </c>
      <c r="AA28" s="111" t="str">
        <f t="shared" ca="1" si="45"/>
        <v/>
      </c>
      <c r="AB28" s="112" t="str">
        <f t="shared" ca="1" si="45"/>
        <v/>
      </c>
      <c r="AC28" s="112" t="str">
        <f t="shared" ca="1" si="45"/>
        <v/>
      </c>
      <c r="AD28" s="112" t="str">
        <f t="shared" ca="1" si="3"/>
        <v/>
      </c>
      <c r="AE28" s="111" t="str">
        <f t="shared" ca="1" si="4"/>
        <v/>
      </c>
      <c r="AF28" s="110" t="str">
        <f t="shared" ca="1" si="22"/>
        <v/>
      </c>
      <c r="AG28" s="110" t="str">
        <f t="shared" ca="1" si="5"/>
        <v/>
      </c>
      <c r="AH28" s="110" t="str">
        <f t="shared" ca="1" si="6"/>
        <v/>
      </c>
      <c r="AI28" s="113" t="str">
        <f t="shared" ca="1" si="46"/>
        <v/>
      </c>
      <c r="AJ28" s="114" t="str">
        <f t="shared" ca="1" si="47"/>
        <v/>
      </c>
      <c r="AK28" s="110" t="str">
        <f t="shared" ca="1" si="47"/>
        <v/>
      </c>
      <c r="AL28" s="177" t="str">
        <f t="shared" ca="1" si="47"/>
        <v/>
      </c>
      <c r="AM28" s="177" t="str">
        <f t="shared" ca="1" si="47"/>
        <v/>
      </c>
      <c r="AN28" s="110" t="str">
        <f t="shared" ca="1" si="47"/>
        <v/>
      </c>
      <c r="AO28" s="110" t="str">
        <f t="shared" ca="1" si="47"/>
        <v/>
      </c>
      <c r="AP28" s="110" t="str">
        <f t="shared" ca="1" si="47"/>
        <v/>
      </c>
      <c r="AQ28" s="110" t="str">
        <f t="shared" ca="1" si="47"/>
        <v/>
      </c>
      <c r="AR28" s="110" t="str">
        <f t="shared" ca="1" si="47"/>
        <v/>
      </c>
      <c r="AS28" s="57" t="str">
        <f ca="1">IFERROR(VLOOKUP(L28,Parameter!F:O,10,FALSE),"")</f>
        <v/>
      </c>
      <c r="AT28" s="61" t="str">
        <f ca="1">IF(D28="","",IFERROR(IF(VLOOKUP(N28,Parameter!C:L,10,FALSE)=$AT$8,"ok","F"),"L"))</f>
        <v/>
      </c>
      <c r="AU28" s="110" t="str">
        <f t="shared" ca="1" si="8"/>
        <v/>
      </c>
      <c r="AV28" s="110" t="str">
        <f t="shared" ca="1" si="8"/>
        <v/>
      </c>
      <c r="AW28" s="110" t="str">
        <f t="shared" ca="1" si="8"/>
        <v/>
      </c>
      <c r="AX28" s="110" t="str">
        <f t="shared" ca="1" si="8"/>
        <v/>
      </c>
      <c r="AY28" s="110" t="str">
        <f t="shared" ca="1" si="8"/>
        <v/>
      </c>
      <c r="AZ28" s="110" t="str">
        <f t="shared" ca="1" si="8"/>
        <v/>
      </c>
      <c r="BA28" s="110" t="str">
        <f t="shared" ca="1" si="9"/>
        <v/>
      </c>
      <c r="BB28" s="110" t="str">
        <f t="shared" ca="1" si="9"/>
        <v/>
      </c>
      <c r="BC28" s="110" t="str">
        <f t="shared" ca="1" si="9"/>
        <v/>
      </c>
      <c r="BD28" s="110" t="str">
        <f t="shared" ca="1" si="9"/>
        <v/>
      </c>
      <c r="BE28" s="110" t="str">
        <f t="shared" ca="1" si="9"/>
        <v/>
      </c>
      <c r="BF28" s="110" t="str">
        <f t="shared" ca="1" si="48"/>
        <v/>
      </c>
      <c r="BG28" s="110" t="str">
        <f t="shared" ca="1" si="48"/>
        <v/>
      </c>
      <c r="BH28" s="110" t="str">
        <f t="shared" ca="1" si="48"/>
        <v/>
      </c>
      <c r="BI28" s="110" t="str">
        <f t="shared" ca="1" si="48"/>
        <v/>
      </c>
      <c r="BJ28" s="110" t="str">
        <f t="shared" ca="1" si="48"/>
        <v/>
      </c>
      <c r="BK28" s="110" t="str">
        <f t="shared" ca="1" si="48"/>
        <v/>
      </c>
      <c r="BL28" s="110" t="str">
        <f t="shared" ca="1" si="48"/>
        <v/>
      </c>
      <c r="BM28" s="110" t="str">
        <f t="shared" ca="1" si="48"/>
        <v/>
      </c>
      <c r="BN28" s="110" t="str">
        <f t="shared" ca="1" si="10"/>
        <v/>
      </c>
      <c r="BO28" s="110" t="str">
        <f t="shared" ca="1" si="10"/>
        <v/>
      </c>
      <c r="BP28" s="110" t="str">
        <f t="shared" ca="1" si="10"/>
        <v/>
      </c>
      <c r="BQ28" s="110" t="str">
        <f t="shared" ca="1" si="10"/>
        <v/>
      </c>
      <c r="BR28" s="110" t="str">
        <f t="shared" ca="1" si="10"/>
        <v/>
      </c>
      <c r="BS28" s="110" t="str">
        <f t="shared" ca="1" si="10"/>
        <v/>
      </c>
      <c r="BT28" s="110" t="str">
        <f t="shared" ca="1" si="10"/>
        <v/>
      </c>
      <c r="BU28" s="110" t="str">
        <f t="shared" ca="1" si="10"/>
        <v/>
      </c>
      <c r="BV28" s="110" t="str">
        <f t="shared" ca="1" si="10"/>
        <v/>
      </c>
      <c r="BW28" s="57" t="str">
        <f t="shared" ca="1" si="50"/>
        <v/>
      </c>
      <c r="BX28" s="57" t="str">
        <f t="shared" ca="1" si="50"/>
        <v/>
      </c>
      <c r="BY28" s="57" t="str">
        <f t="shared" ca="1" si="50"/>
        <v/>
      </c>
      <c r="BZ28" s="57" t="str">
        <f t="shared" ca="1" si="50"/>
        <v/>
      </c>
      <c r="CA28" s="57" t="str">
        <f t="shared" ca="1" si="50"/>
        <v/>
      </c>
      <c r="CB28" s="57" t="str">
        <f t="shared" ca="1" si="50"/>
        <v/>
      </c>
      <c r="CC28" s="57" t="str">
        <f t="shared" ca="1" si="23"/>
        <v/>
      </c>
      <c r="CD28" s="57"/>
      <c r="CE28" s="57" t="str">
        <f t="shared" ca="1" si="24"/>
        <v/>
      </c>
      <c r="CF28" s="57" t="str">
        <f t="shared" ca="1" si="25"/>
        <v/>
      </c>
      <c r="CG28" s="57" t="str">
        <f t="shared" ca="1" si="26"/>
        <v/>
      </c>
      <c r="CH28" s="57" t="str">
        <f t="shared" ca="1" si="27"/>
        <v/>
      </c>
      <c r="CI28" s="57" t="str">
        <f t="shared" ca="1" si="28"/>
        <v/>
      </c>
      <c r="CJ28" s="57"/>
      <c r="CK28" s="57" t="str">
        <f t="shared" ca="1" si="51"/>
        <v/>
      </c>
      <c r="CL28" s="57" t="str">
        <f t="shared" ca="1" si="51"/>
        <v/>
      </c>
      <c r="CM28" s="57" t="str">
        <f t="shared" ca="1" si="51"/>
        <v/>
      </c>
      <c r="CN28" s="57" t="str">
        <f t="shared" ca="1" si="51"/>
        <v/>
      </c>
      <c r="CO28" s="57" t="str">
        <f t="shared" ca="1" si="52"/>
        <v/>
      </c>
      <c r="CP28" s="57" t="str">
        <f t="shared" ca="1" si="52"/>
        <v/>
      </c>
      <c r="CQ28" s="57" t="str">
        <f t="shared" ca="1" si="52"/>
        <v/>
      </c>
      <c r="CR28" s="57" t="str">
        <f t="shared" ca="1" si="52"/>
        <v/>
      </c>
      <c r="CS28" s="57" t="str">
        <f t="shared" ca="1" si="52"/>
        <v/>
      </c>
      <c r="CT28" s="57" t="str">
        <f t="shared" ca="1" si="53"/>
        <v/>
      </c>
      <c r="CU28" s="57" t="str">
        <f t="shared" ca="1" si="53"/>
        <v/>
      </c>
      <c r="CV28" s="57" t="str">
        <f t="shared" ca="1" si="53"/>
        <v/>
      </c>
      <c r="CW28" s="57" t="str">
        <f t="shared" ca="1" si="53"/>
        <v/>
      </c>
      <c r="CX28" s="57" t="str">
        <f t="shared" ca="1" si="30"/>
        <v/>
      </c>
      <c r="CY28" s="57" t="str">
        <f t="shared" ca="1" si="30"/>
        <v/>
      </c>
      <c r="CZ28" s="57" t="str">
        <f t="shared" ca="1" si="30"/>
        <v/>
      </c>
      <c r="DA28" s="57" t="str">
        <f t="shared" ca="1" si="30"/>
        <v/>
      </c>
      <c r="DB28" s="57" t="str">
        <f t="shared" ca="1" si="30"/>
        <v/>
      </c>
      <c r="DC28" s="57" t="str">
        <f t="shared" ca="1" si="30"/>
        <v/>
      </c>
      <c r="DD28" s="57" t="str">
        <f t="shared" ca="1" si="30"/>
        <v/>
      </c>
      <c r="DE28" s="57" t="str">
        <f t="shared" ca="1" si="54"/>
        <v/>
      </c>
      <c r="DF28" s="57" t="str">
        <f t="shared" ca="1" si="54"/>
        <v/>
      </c>
      <c r="DG28" s="57" t="str">
        <f t="shared" ca="1" si="54"/>
        <v/>
      </c>
      <c r="DH28" s="57" t="str">
        <f t="shared" ca="1" si="31"/>
        <v/>
      </c>
      <c r="DI28" s="57" t="str">
        <f t="shared" ca="1" si="49"/>
        <v/>
      </c>
      <c r="DJ28" s="57" t="str">
        <f t="shared" ca="1" si="49"/>
        <v/>
      </c>
      <c r="DK28" s="57" t="str">
        <f t="shared" ca="1" si="49"/>
        <v/>
      </c>
      <c r="DL28" s="57" t="str">
        <f t="shared" ca="1" si="49"/>
        <v/>
      </c>
      <c r="DM28" s="57" t="str">
        <f t="shared" ca="1" si="32"/>
        <v/>
      </c>
      <c r="DN28" s="57" t="str">
        <f t="shared" ca="1" si="55"/>
        <v/>
      </c>
      <c r="DO28" s="57" t="str">
        <f t="shared" ca="1" si="55"/>
        <v/>
      </c>
      <c r="DP28" s="57" t="str">
        <f t="shared" ca="1" si="55"/>
        <v/>
      </c>
      <c r="DQ28" s="57" t="str">
        <f t="shared" ca="1" si="55"/>
        <v/>
      </c>
      <c r="DR28" s="57" t="str">
        <f t="shared" ca="1" si="55"/>
        <v/>
      </c>
      <c r="DS28" s="57" t="str">
        <f t="shared" ca="1" si="55"/>
        <v/>
      </c>
    </row>
    <row r="29" spans="1:123" s="64" customFormat="1">
      <c r="A29" s="57" t="str">
        <f t="shared" ca="1" si="16"/>
        <v/>
      </c>
      <c r="B29" s="106" t="str">
        <f t="shared" ca="1" si="17"/>
        <v/>
      </c>
      <c r="C29" s="60">
        <v>19</v>
      </c>
      <c r="D29" s="57" t="str">
        <f t="shared" ca="1" si="33"/>
        <v/>
      </c>
      <c r="E29" s="61"/>
      <c r="F29" s="61"/>
      <c r="G29" s="57" t="str">
        <f t="shared" ca="1" si="34"/>
        <v/>
      </c>
      <c r="H29" s="57" t="str">
        <f t="shared" ca="1" si="35"/>
        <v/>
      </c>
      <c r="I29" s="61" t="str">
        <f ca="1">IFERROR(VLOOKUP(H29,Parameter!L:M,2,FALSE),"")</f>
        <v/>
      </c>
      <c r="J29" s="57" t="str">
        <f t="shared" ca="1" si="36"/>
        <v/>
      </c>
      <c r="K29" s="61" t="str">
        <f ca="1">IFERROR(VLOOKUP(J29,Parameter!I:K,3,FALSE),"")</f>
        <v/>
      </c>
      <c r="L29" s="57" t="str">
        <f t="shared" ca="1" si="37"/>
        <v/>
      </c>
      <c r="M29" s="61" t="str">
        <f ca="1">IFERROR(VLOOKUP(L29,Parameter!F:H,3,FALSE),"")</f>
        <v/>
      </c>
      <c r="N29" s="57" t="str">
        <f t="shared" ca="1" si="38"/>
        <v/>
      </c>
      <c r="O29" s="61" t="str">
        <f ca="1">IFERROR(VLOOKUP(N29,Parameter!C:E,3,FALSE),"")</f>
        <v/>
      </c>
      <c r="P29" s="61" t="str">
        <f t="shared" ca="1" si="39"/>
        <v/>
      </c>
      <c r="Q29" s="61" t="str">
        <f t="shared" ca="1" si="40"/>
        <v/>
      </c>
      <c r="R29" s="57" t="str">
        <f t="shared" ca="1" si="21"/>
        <v/>
      </c>
      <c r="S29" s="57" t="str">
        <f t="shared" ca="1" si="41"/>
        <v/>
      </c>
      <c r="T29" s="57" t="str">
        <f t="shared" ca="1" si="42"/>
        <v/>
      </c>
      <c r="U29" s="61" t="str">
        <f t="shared" ca="1" si="43"/>
        <v/>
      </c>
      <c r="V29" s="61" t="str">
        <f t="shared" ca="1" si="43"/>
        <v/>
      </c>
      <c r="W29" s="61" t="str">
        <f t="shared" ca="1" si="43"/>
        <v/>
      </c>
      <c r="X29" s="61" t="str">
        <f t="shared" ca="1" si="43"/>
        <v/>
      </c>
      <c r="Y29" s="57" t="str">
        <f t="shared" ca="1" si="43"/>
        <v/>
      </c>
      <c r="Z29" s="57" t="str">
        <f t="shared" ca="1" si="44"/>
        <v/>
      </c>
      <c r="AA29" s="61" t="str">
        <f t="shared" ca="1" si="45"/>
        <v/>
      </c>
      <c r="AB29" s="61" t="str">
        <f t="shared" ca="1" si="45"/>
        <v/>
      </c>
      <c r="AC29" s="61" t="str">
        <f t="shared" ca="1" si="45"/>
        <v/>
      </c>
      <c r="AD29" s="61" t="str">
        <f t="shared" ca="1" si="3"/>
        <v/>
      </c>
      <c r="AE29" s="61" t="str">
        <f t="shared" ca="1" si="4"/>
        <v/>
      </c>
      <c r="AF29" s="57" t="str">
        <f t="shared" ca="1" si="22"/>
        <v/>
      </c>
      <c r="AG29" s="57" t="str">
        <f t="shared" ca="1" si="5"/>
        <v/>
      </c>
      <c r="AH29" s="57" t="str">
        <f t="shared" ca="1" si="6"/>
        <v/>
      </c>
      <c r="AI29" s="62" t="str">
        <f t="shared" ca="1" si="46"/>
        <v/>
      </c>
      <c r="AJ29" s="63" t="str">
        <f t="shared" ca="1" si="47"/>
        <v/>
      </c>
      <c r="AK29" s="57" t="str">
        <f t="shared" ca="1" si="47"/>
        <v/>
      </c>
      <c r="AL29" s="176" t="str">
        <f t="shared" ca="1" si="47"/>
        <v/>
      </c>
      <c r="AM29" s="176" t="str">
        <f t="shared" ca="1" si="47"/>
        <v/>
      </c>
      <c r="AN29" s="57" t="str">
        <f t="shared" ca="1" si="47"/>
        <v/>
      </c>
      <c r="AO29" s="57" t="str">
        <f t="shared" ca="1" si="47"/>
        <v/>
      </c>
      <c r="AP29" s="57" t="str">
        <f t="shared" ca="1" si="47"/>
        <v/>
      </c>
      <c r="AQ29" s="57" t="str">
        <f t="shared" ca="1" si="47"/>
        <v/>
      </c>
      <c r="AR29" s="57" t="str">
        <f t="shared" ca="1" si="47"/>
        <v/>
      </c>
      <c r="AS29" s="57" t="str">
        <f ca="1">IFERROR(VLOOKUP(L29,Parameter!F:O,10,FALSE),"")</f>
        <v/>
      </c>
      <c r="AT29" s="61" t="str">
        <f ca="1">IF(D29="","",IFERROR(IF(VLOOKUP(N29,Parameter!C:L,10,FALSE)=$AT$8,"ok","F"),"L"))</f>
        <v/>
      </c>
      <c r="AU29" s="57" t="str">
        <f t="shared" ca="1" si="8"/>
        <v/>
      </c>
      <c r="AV29" s="57" t="str">
        <f t="shared" ca="1" si="8"/>
        <v/>
      </c>
      <c r="AW29" s="57" t="str">
        <f t="shared" ca="1" si="8"/>
        <v/>
      </c>
      <c r="AX29" s="57" t="str">
        <f t="shared" ca="1" si="8"/>
        <v/>
      </c>
      <c r="AY29" s="57" t="str">
        <f t="shared" ca="1" si="8"/>
        <v/>
      </c>
      <c r="AZ29" s="57" t="str">
        <f t="shared" ca="1" si="8"/>
        <v/>
      </c>
      <c r="BA29" s="57" t="str">
        <f t="shared" ca="1" si="9"/>
        <v/>
      </c>
      <c r="BB29" s="57" t="str">
        <f t="shared" ca="1" si="9"/>
        <v/>
      </c>
      <c r="BC29" s="57" t="str">
        <f t="shared" ca="1" si="9"/>
        <v/>
      </c>
      <c r="BD29" s="57" t="str">
        <f t="shared" ca="1" si="9"/>
        <v/>
      </c>
      <c r="BE29" s="57" t="str">
        <f t="shared" ca="1" si="9"/>
        <v/>
      </c>
      <c r="BF29" s="57" t="str">
        <f t="shared" ca="1" si="48"/>
        <v/>
      </c>
      <c r="BG29" s="57" t="str">
        <f t="shared" ca="1" si="48"/>
        <v/>
      </c>
      <c r="BH29" s="57" t="str">
        <f t="shared" ca="1" si="48"/>
        <v/>
      </c>
      <c r="BI29" s="57" t="str">
        <f t="shared" ca="1" si="48"/>
        <v/>
      </c>
      <c r="BJ29" s="57" t="str">
        <f t="shared" ca="1" si="48"/>
        <v/>
      </c>
      <c r="BK29" s="57" t="str">
        <f t="shared" ca="1" si="48"/>
        <v/>
      </c>
      <c r="BL29" s="57" t="str">
        <f t="shared" ca="1" si="48"/>
        <v/>
      </c>
      <c r="BM29" s="57" t="str">
        <f t="shared" ca="1" si="48"/>
        <v/>
      </c>
      <c r="BN29" s="57" t="str">
        <f t="shared" ca="1" si="10"/>
        <v/>
      </c>
      <c r="BO29" s="57" t="str">
        <f t="shared" ca="1" si="10"/>
        <v/>
      </c>
      <c r="BP29" s="57" t="str">
        <f t="shared" ca="1" si="10"/>
        <v/>
      </c>
      <c r="BQ29" s="57" t="str">
        <f t="shared" ca="1" si="10"/>
        <v/>
      </c>
      <c r="BR29" s="57" t="str">
        <f t="shared" ca="1" si="10"/>
        <v/>
      </c>
      <c r="BS29" s="57" t="str">
        <f t="shared" ca="1" si="10"/>
        <v/>
      </c>
      <c r="BT29" s="57" t="str">
        <f t="shared" ca="1" si="10"/>
        <v/>
      </c>
      <c r="BU29" s="57" t="str">
        <f t="shared" ca="1" si="10"/>
        <v/>
      </c>
      <c r="BV29" s="57" t="str">
        <f t="shared" ca="1" si="10"/>
        <v/>
      </c>
      <c r="BW29" s="57" t="str">
        <f t="shared" ca="1" si="50"/>
        <v/>
      </c>
      <c r="BX29" s="57" t="str">
        <f t="shared" ca="1" si="50"/>
        <v/>
      </c>
      <c r="BY29" s="57" t="str">
        <f t="shared" ca="1" si="50"/>
        <v/>
      </c>
      <c r="BZ29" s="57" t="str">
        <f t="shared" ca="1" si="50"/>
        <v/>
      </c>
      <c r="CA29" s="57" t="str">
        <f t="shared" ca="1" si="50"/>
        <v/>
      </c>
      <c r="CB29" s="57" t="str">
        <f t="shared" ca="1" si="50"/>
        <v/>
      </c>
      <c r="CC29" s="57" t="str">
        <f t="shared" ca="1" si="23"/>
        <v/>
      </c>
      <c r="CD29" s="57"/>
      <c r="CE29" s="57" t="str">
        <f t="shared" ca="1" si="24"/>
        <v/>
      </c>
      <c r="CF29" s="57" t="str">
        <f t="shared" ca="1" si="25"/>
        <v/>
      </c>
      <c r="CG29" s="57" t="str">
        <f t="shared" ca="1" si="26"/>
        <v/>
      </c>
      <c r="CH29" s="57" t="str">
        <f t="shared" ca="1" si="27"/>
        <v/>
      </c>
      <c r="CI29" s="57" t="str">
        <f t="shared" ca="1" si="28"/>
        <v/>
      </c>
      <c r="CJ29" s="57"/>
      <c r="CK29" s="57" t="str">
        <f t="shared" ca="1" si="51"/>
        <v/>
      </c>
      <c r="CL29" s="57" t="str">
        <f t="shared" ca="1" si="51"/>
        <v/>
      </c>
      <c r="CM29" s="57" t="str">
        <f t="shared" ca="1" si="51"/>
        <v/>
      </c>
      <c r="CN29" s="57" t="str">
        <f t="shared" ca="1" si="51"/>
        <v/>
      </c>
      <c r="CO29" s="57" t="str">
        <f t="shared" ca="1" si="52"/>
        <v/>
      </c>
      <c r="CP29" s="57" t="str">
        <f t="shared" ca="1" si="52"/>
        <v/>
      </c>
      <c r="CQ29" s="57" t="str">
        <f t="shared" ca="1" si="52"/>
        <v/>
      </c>
      <c r="CR29" s="57" t="str">
        <f t="shared" ca="1" si="52"/>
        <v/>
      </c>
      <c r="CS29" s="57" t="str">
        <f t="shared" ca="1" si="52"/>
        <v/>
      </c>
      <c r="CT29" s="57" t="str">
        <f t="shared" ca="1" si="53"/>
        <v/>
      </c>
      <c r="CU29" s="57" t="str">
        <f t="shared" ca="1" si="53"/>
        <v/>
      </c>
      <c r="CV29" s="57" t="str">
        <f t="shared" ca="1" si="53"/>
        <v/>
      </c>
      <c r="CW29" s="57" t="str">
        <f t="shared" ca="1" si="53"/>
        <v/>
      </c>
      <c r="CX29" s="57" t="str">
        <f t="shared" ca="1" si="30"/>
        <v/>
      </c>
      <c r="CY29" s="57" t="str">
        <f t="shared" ca="1" si="30"/>
        <v/>
      </c>
      <c r="CZ29" s="57" t="str">
        <f t="shared" ca="1" si="30"/>
        <v/>
      </c>
      <c r="DA29" s="57" t="str">
        <f t="shared" ca="1" si="30"/>
        <v/>
      </c>
      <c r="DB29" s="57" t="str">
        <f t="shared" ca="1" si="30"/>
        <v/>
      </c>
      <c r="DC29" s="57" t="str">
        <f t="shared" ca="1" si="30"/>
        <v/>
      </c>
      <c r="DD29" s="57" t="str">
        <f t="shared" ca="1" si="30"/>
        <v/>
      </c>
      <c r="DE29" s="57" t="str">
        <f t="shared" ca="1" si="54"/>
        <v/>
      </c>
      <c r="DF29" s="57" t="str">
        <f t="shared" ca="1" si="54"/>
        <v/>
      </c>
      <c r="DG29" s="57" t="str">
        <f t="shared" ca="1" si="54"/>
        <v/>
      </c>
      <c r="DH29" s="57" t="str">
        <f t="shared" ca="1" si="31"/>
        <v/>
      </c>
      <c r="DI29" s="57" t="str">
        <f t="shared" ca="1" si="49"/>
        <v/>
      </c>
      <c r="DJ29" s="57" t="str">
        <f t="shared" ca="1" si="49"/>
        <v/>
      </c>
      <c r="DK29" s="57" t="str">
        <f t="shared" ca="1" si="49"/>
        <v/>
      </c>
      <c r="DL29" s="57" t="str">
        <f t="shared" ca="1" si="49"/>
        <v/>
      </c>
      <c r="DM29" s="57" t="str">
        <f t="shared" ca="1" si="32"/>
        <v/>
      </c>
      <c r="DN29" s="57" t="str">
        <f t="shared" ca="1" si="55"/>
        <v/>
      </c>
      <c r="DO29" s="57" t="str">
        <f t="shared" ca="1" si="55"/>
        <v/>
      </c>
      <c r="DP29" s="57" t="str">
        <f t="shared" ca="1" si="55"/>
        <v/>
      </c>
      <c r="DQ29" s="57" t="str">
        <f t="shared" ca="1" si="55"/>
        <v/>
      </c>
      <c r="DR29" s="57" t="str">
        <f t="shared" ca="1" si="55"/>
        <v/>
      </c>
      <c r="DS29" s="57" t="str">
        <f t="shared" ca="1" si="55"/>
        <v/>
      </c>
    </row>
    <row r="30" spans="1:123" s="64" customFormat="1">
      <c r="A30" s="57" t="str">
        <f t="shared" ca="1" si="16"/>
        <v/>
      </c>
      <c r="B30" s="109" t="str">
        <f t="shared" ca="1" si="17"/>
        <v/>
      </c>
      <c r="C30" s="110">
        <v>20</v>
      </c>
      <c r="D30" s="110" t="str">
        <f t="shared" ca="1" si="33"/>
        <v/>
      </c>
      <c r="E30" s="111"/>
      <c r="F30" s="111"/>
      <c r="G30" s="110" t="str">
        <f t="shared" ca="1" si="34"/>
        <v/>
      </c>
      <c r="H30" s="110" t="str">
        <f t="shared" ca="1" si="35"/>
        <v/>
      </c>
      <c r="I30" s="112" t="str">
        <f ca="1">IFERROR(VLOOKUP(H30,Parameter!L:M,2,FALSE),"")</f>
        <v/>
      </c>
      <c r="J30" s="110" t="str">
        <f t="shared" ca="1" si="36"/>
        <v/>
      </c>
      <c r="K30" s="112" t="str">
        <f ca="1">IFERROR(VLOOKUP(J30,Parameter!I:K,3,FALSE),"")</f>
        <v/>
      </c>
      <c r="L30" s="110" t="str">
        <f t="shared" ca="1" si="37"/>
        <v/>
      </c>
      <c r="M30" s="112" t="str">
        <f ca="1">IFERROR(VLOOKUP(L30,Parameter!F:H,3,FALSE),"")</f>
        <v/>
      </c>
      <c r="N30" s="110" t="str">
        <f t="shared" ca="1" si="38"/>
        <v/>
      </c>
      <c r="O30" s="112" t="str">
        <f ca="1">IFERROR(VLOOKUP(N30,Parameter!C:E,3,FALSE),"")</f>
        <v/>
      </c>
      <c r="P30" s="112" t="str">
        <f t="shared" ca="1" si="39"/>
        <v/>
      </c>
      <c r="Q30" s="112" t="str">
        <f t="shared" ca="1" si="40"/>
        <v/>
      </c>
      <c r="R30" s="110" t="str">
        <f t="shared" ca="1" si="21"/>
        <v/>
      </c>
      <c r="S30" s="110" t="str">
        <f t="shared" ca="1" si="41"/>
        <v/>
      </c>
      <c r="T30" s="110" t="str">
        <f t="shared" ca="1" si="42"/>
        <v/>
      </c>
      <c r="U30" s="112" t="str">
        <f t="shared" ca="1" si="43"/>
        <v/>
      </c>
      <c r="V30" s="112" t="str">
        <f t="shared" ca="1" si="43"/>
        <v/>
      </c>
      <c r="W30" s="112" t="str">
        <f t="shared" ca="1" si="43"/>
        <v/>
      </c>
      <c r="X30" s="112" t="str">
        <f t="shared" ca="1" si="43"/>
        <v/>
      </c>
      <c r="Y30" s="110" t="str">
        <f t="shared" ca="1" si="43"/>
        <v/>
      </c>
      <c r="Z30" s="110" t="str">
        <f t="shared" ca="1" si="44"/>
        <v/>
      </c>
      <c r="AA30" s="111" t="str">
        <f t="shared" ca="1" si="45"/>
        <v/>
      </c>
      <c r="AB30" s="112" t="str">
        <f t="shared" ca="1" si="45"/>
        <v/>
      </c>
      <c r="AC30" s="112" t="str">
        <f t="shared" ca="1" si="45"/>
        <v/>
      </c>
      <c r="AD30" s="112" t="str">
        <f t="shared" ca="1" si="3"/>
        <v/>
      </c>
      <c r="AE30" s="111" t="str">
        <f t="shared" ca="1" si="4"/>
        <v/>
      </c>
      <c r="AF30" s="110" t="str">
        <f t="shared" ca="1" si="22"/>
        <v/>
      </c>
      <c r="AG30" s="110" t="str">
        <f t="shared" ca="1" si="5"/>
        <v/>
      </c>
      <c r="AH30" s="110" t="str">
        <f t="shared" ca="1" si="6"/>
        <v/>
      </c>
      <c r="AI30" s="113" t="str">
        <f t="shared" ca="1" si="46"/>
        <v/>
      </c>
      <c r="AJ30" s="114" t="str">
        <f t="shared" ca="1" si="47"/>
        <v/>
      </c>
      <c r="AK30" s="110" t="str">
        <f t="shared" ca="1" si="47"/>
        <v/>
      </c>
      <c r="AL30" s="177" t="str">
        <f t="shared" ca="1" si="47"/>
        <v/>
      </c>
      <c r="AM30" s="177" t="str">
        <f t="shared" ca="1" si="47"/>
        <v/>
      </c>
      <c r="AN30" s="110" t="str">
        <f t="shared" ca="1" si="47"/>
        <v/>
      </c>
      <c r="AO30" s="110" t="str">
        <f t="shared" ca="1" si="47"/>
        <v/>
      </c>
      <c r="AP30" s="110" t="str">
        <f t="shared" ca="1" si="47"/>
        <v/>
      </c>
      <c r="AQ30" s="110" t="str">
        <f t="shared" ca="1" si="47"/>
        <v/>
      </c>
      <c r="AR30" s="110" t="str">
        <f t="shared" ca="1" si="47"/>
        <v/>
      </c>
      <c r="AS30" s="57" t="str">
        <f ca="1">IFERROR(VLOOKUP(L30,Parameter!F:O,10,FALSE),"")</f>
        <v/>
      </c>
      <c r="AT30" s="61" t="str">
        <f ca="1">IF(D30="","",IFERROR(IF(VLOOKUP(N30,Parameter!C:L,10,FALSE)=$AT$8,"ok","F"),"L"))</f>
        <v/>
      </c>
      <c r="AU30" s="110" t="str">
        <f t="shared" ca="1" si="8"/>
        <v/>
      </c>
      <c r="AV30" s="110" t="str">
        <f t="shared" ca="1" si="8"/>
        <v/>
      </c>
      <c r="AW30" s="110" t="str">
        <f t="shared" ca="1" si="8"/>
        <v/>
      </c>
      <c r="AX30" s="110" t="str">
        <f t="shared" ca="1" si="8"/>
        <v/>
      </c>
      <c r="AY30" s="110" t="str">
        <f t="shared" ca="1" si="8"/>
        <v/>
      </c>
      <c r="AZ30" s="110" t="str">
        <f t="shared" ca="1" si="8"/>
        <v/>
      </c>
      <c r="BA30" s="110" t="str">
        <f t="shared" ca="1" si="9"/>
        <v/>
      </c>
      <c r="BB30" s="110" t="str">
        <f t="shared" ca="1" si="9"/>
        <v/>
      </c>
      <c r="BC30" s="110" t="str">
        <f t="shared" ca="1" si="9"/>
        <v/>
      </c>
      <c r="BD30" s="110" t="str">
        <f t="shared" ca="1" si="9"/>
        <v/>
      </c>
      <c r="BE30" s="110" t="str">
        <f t="shared" ca="1" si="9"/>
        <v/>
      </c>
      <c r="BF30" s="110" t="str">
        <f t="shared" ca="1" si="48"/>
        <v/>
      </c>
      <c r="BG30" s="110" t="str">
        <f t="shared" ca="1" si="48"/>
        <v/>
      </c>
      <c r="BH30" s="110" t="str">
        <f t="shared" ca="1" si="48"/>
        <v/>
      </c>
      <c r="BI30" s="110" t="str">
        <f t="shared" ca="1" si="48"/>
        <v/>
      </c>
      <c r="BJ30" s="110" t="str">
        <f t="shared" ca="1" si="48"/>
        <v/>
      </c>
      <c r="BK30" s="110" t="str">
        <f t="shared" ca="1" si="48"/>
        <v/>
      </c>
      <c r="BL30" s="110" t="str">
        <f t="shared" ca="1" si="48"/>
        <v/>
      </c>
      <c r="BM30" s="110" t="str">
        <f t="shared" ca="1" si="48"/>
        <v/>
      </c>
      <c r="BN30" s="110" t="str">
        <f t="shared" ca="1" si="10"/>
        <v/>
      </c>
      <c r="BO30" s="110" t="str">
        <f t="shared" ca="1" si="10"/>
        <v/>
      </c>
      <c r="BP30" s="110" t="str">
        <f t="shared" ca="1" si="10"/>
        <v/>
      </c>
      <c r="BQ30" s="110" t="str">
        <f t="shared" ca="1" si="10"/>
        <v/>
      </c>
      <c r="BR30" s="110" t="str">
        <f t="shared" ca="1" si="10"/>
        <v/>
      </c>
      <c r="BS30" s="110" t="str">
        <f t="shared" ca="1" si="10"/>
        <v/>
      </c>
      <c r="BT30" s="110" t="str">
        <f t="shared" ca="1" si="10"/>
        <v/>
      </c>
      <c r="BU30" s="110" t="str">
        <f t="shared" ca="1" si="10"/>
        <v/>
      </c>
      <c r="BV30" s="110" t="str">
        <f t="shared" ca="1" si="10"/>
        <v/>
      </c>
      <c r="BW30" s="57" t="str">
        <f t="shared" ca="1" si="50"/>
        <v/>
      </c>
      <c r="BX30" s="57" t="str">
        <f t="shared" ca="1" si="50"/>
        <v/>
      </c>
      <c r="BY30" s="57" t="str">
        <f t="shared" ca="1" si="50"/>
        <v/>
      </c>
      <c r="BZ30" s="57" t="str">
        <f t="shared" ca="1" si="50"/>
        <v/>
      </c>
      <c r="CA30" s="57" t="str">
        <f t="shared" ca="1" si="50"/>
        <v/>
      </c>
      <c r="CB30" s="57" t="str">
        <f t="shared" ca="1" si="50"/>
        <v/>
      </c>
      <c r="CC30" s="57" t="str">
        <f t="shared" ca="1" si="23"/>
        <v/>
      </c>
      <c r="CD30" s="57"/>
      <c r="CE30" s="57" t="str">
        <f t="shared" ca="1" si="24"/>
        <v/>
      </c>
      <c r="CF30" s="57" t="str">
        <f t="shared" ca="1" si="25"/>
        <v/>
      </c>
      <c r="CG30" s="57" t="str">
        <f t="shared" ca="1" si="26"/>
        <v/>
      </c>
      <c r="CH30" s="57" t="str">
        <f t="shared" ca="1" si="27"/>
        <v/>
      </c>
      <c r="CI30" s="57" t="str">
        <f t="shared" ca="1" si="28"/>
        <v/>
      </c>
      <c r="CJ30" s="57"/>
      <c r="CK30" s="57" t="str">
        <f t="shared" ca="1" si="51"/>
        <v/>
      </c>
      <c r="CL30" s="57" t="str">
        <f t="shared" ca="1" si="51"/>
        <v/>
      </c>
      <c r="CM30" s="57" t="str">
        <f t="shared" ca="1" si="51"/>
        <v/>
      </c>
      <c r="CN30" s="57" t="str">
        <f t="shared" ca="1" si="51"/>
        <v/>
      </c>
      <c r="CO30" s="57" t="str">
        <f t="shared" ca="1" si="52"/>
        <v/>
      </c>
      <c r="CP30" s="57" t="str">
        <f t="shared" ca="1" si="52"/>
        <v/>
      </c>
      <c r="CQ30" s="57" t="str">
        <f t="shared" ca="1" si="52"/>
        <v/>
      </c>
      <c r="CR30" s="57" t="str">
        <f t="shared" ca="1" si="52"/>
        <v/>
      </c>
      <c r="CS30" s="57" t="str">
        <f t="shared" ca="1" si="52"/>
        <v/>
      </c>
      <c r="CT30" s="57" t="str">
        <f t="shared" ca="1" si="53"/>
        <v/>
      </c>
      <c r="CU30" s="57" t="str">
        <f t="shared" ca="1" si="53"/>
        <v/>
      </c>
      <c r="CV30" s="57" t="str">
        <f t="shared" ca="1" si="53"/>
        <v/>
      </c>
      <c r="CW30" s="57" t="str">
        <f t="shared" ca="1" si="53"/>
        <v/>
      </c>
      <c r="CX30" s="57" t="str">
        <f t="shared" ca="1" si="30"/>
        <v/>
      </c>
      <c r="CY30" s="57" t="str">
        <f t="shared" ca="1" si="30"/>
        <v/>
      </c>
      <c r="CZ30" s="57" t="str">
        <f t="shared" ca="1" si="30"/>
        <v/>
      </c>
      <c r="DA30" s="57" t="str">
        <f t="shared" ca="1" si="30"/>
        <v/>
      </c>
      <c r="DB30" s="57" t="str">
        <f t="shared" ca="1" si="30"/>
        <v/>
      </c>
      <c r="DC30" s="57" t="str">
        <f t="shared" ca="1" si="30"/>
        <v/>
      </c>
      <c r="DD30" s="57" t="str">
        <f t="shared" ca="1" si="30"/>
        <v/>
      </c>
      <c r="DE30" s="57" t="str">
        <f t="shared" ca="1" si="54"/>
        <v/>
      </c>
      <c r="DF30" s="57" t="str">
        <f t="shared" ca="1" si="54"/>
        <v/>
      </c>
      <c r="DG30" s="57" t="str">
        <f t="shared" ca="1" si="54"/>
        <v/>
      </c>
      <c r="DH30" s="57" t="str">
        <f t="shared" ca="1" si="31"/>
        <v/>
      </c>
      <c r="DI30" s="57" t="str">
        <f t="shared" ca="1" si="49"/>
        <v/>
      </c>
      <c r="DJ30" s="57" t="str">
        <f t="shared" ca="1" si="49"/>
        <v/>
      </c>
      <c r="DK30" s="57" t="str">
        <f t="shared" ca="1" si="49"/>
        <v/>
      </c>
      <c r="DL30" s="57" t="str">
        <f t="shared" ca="1" si="49"/>
        <v/>
      </c>
      <c r="DM30" s="57" t="str">
        <f t="shared" ca="1" si="32"/>
        <v/>
      </c>
      <c r="DN30" s="57" t="str">
        <f t="shared" ca="1" si="55"/>
        <v/>
      </c>
      <c r="DO30" s="57" t="str">
        <f t="shared" ca="1" si="55"/>
        <v/>
      </c>
      <c r="DP30" s="57" t="str">
        <f t="shared" ca="1" si="55"/>
        <v/>
      </c>
      <c r="DQ30" s="57" t="str">
        <f t="shared" ca="1" si="55"/>
        <v/>
      </c>
      <c r="DR30" s="57" t="str">
        <f t="shared" ca="1" si="55"/>
        <v/>
      </c>
      <c r="DS30" s="57" t="str">
        <f t="shared" ca="1" si="55"/>
        <v/>
      </c>
    </row>
    <row r="31" spans="1:123" s="64" customFormat="1">
      <c r="A31" s="57" t="str">
        <f t="shared" ca="1" si="16"/>
        <v/>
      </c>
      <c r="B31" s="106" t="str">
        <f t="shared" ca="1" si="17"/>
        <v/>
      </c>
      <c r="C31" s="60">
        <v>21</v>
      </c>
      <c r="D31" s="57" t="str">
        <f t="shared" ca="1" si="33"/>
        <v/>
      </c>
      <c r="E31" s="61"/>
      <c r="F31" s="61"/>
      <c r="G31" s="57" t="str">
        <f t="shared" ca="1" si="34"/>
        <v/>
      </c>
      <c r="H31" s="57" t="str">
        <f t="shared" ca="1" si="35"/>
        <v/>
      </c>
      <c r="I31" s="61" t="str">
        <f ca="1">IFERROR(VLOOKUP(H31,Parameter!L:M,2,FALSE),"")</f>
        <v/>
      </c>
      <c r="J31" s="57" t="str">
        <f t="shared" ca="1" si="36"/>
        <v/>
      </c>
      <c r="K31" s="61" t="str">
        <f ca="1">IFERROR(VLOOKUP(J31,Parameter!I:K,3,FALSE),"")</f>
        <v/>
      </c>
      <c r="L31" s="57" t="str">
        <f t="shared" ca="1" si="37"/>
        <v/>
      </c>
      <c r="M31" s="61" t="str">
        <f ca="1">IFERROR(VLOOKUP(L31,Parameter!F:H,3,FALSE),"")</f>
        <v/>
      </c>
      <c r="N31" s="57" t="str">
        <f t="shared" ca="1" si="38"/>
        <v/>
      </c>
      <c r="O31" s="61" t="str">
        <f ca="1">IFERROR(VLOOKUP(N31,Parameter!C:E,3,FALSE),"")</f>
        <v/>
      </c>
      <c r="P31" s="61" t="str">
        <f t="shared" ca="1" si="39"/>
        <v/>
      </c>
      <c r="Q31" s="61" t="str">
        <f t="shared" ca="1" si="40"/>
        <v/>
      </c>
      <c r="R31" s="57" t="str">
        <f t="shared" ca="1" si="21"/>
        <v/>
      </c>
      <c r="S31" s="57" t="str">
        <f t="shared" ca="1" si="41"/>
        <v/>
      </c>
      <c r="T31" s="57" t="str">
        <f t="shared" ca="1" si="42"/>
        <v/>
      </c>
      <c r="U31" s="61" t="str">
        <f t="shared" ca="1" si="43"/>
        <v/>
      </c>
      <c r="V31" s="61" t="str">
        <f t="shared" ca="1" si="43"/>
        <v/>
      </c>
      <c r="W31" s="61" t="str">
        <f t="shared" ca="1" si="43"/>
        <v/>
      </c>
      <c r="X31" s="61" t="str">
        <f t="shared" ca="1" si="43"/>
        <v/>
      </c>
      <c r="Y31" s="57" t="str">
        <f t="shared" ca="1" si="43"/>
        <v/>
      </c>
      <c r="Z31" s="57" t="str">
        <f t="shared" ca="1" si="44"/>
        <v/>
      </c>
      <c r="AA31" s="61" t="str">
        <f t="shared" ca="1" si="45"/>
        <v/>
      </c>
      <c r="AB31" s="61" t="str">
        <f t="shared" ca="1" si="45"/>
        <v/>
      </c>
      <c r="AC31" s="61" t="str">
        <f t="shared" ca="1" si="45"/>
        <v/>
      </c>
      <c r="AD31" s="61" t="str">
        <f t="shared" ca="1" si="3"/>
        <v/>
      </c>
      <c r="AE31" s="61" t="str">
        <f t="shared" ca="1" si="4"/>
        <v/>
      </c>
      <c r="AF31" s="57" t="str">
        <f t="shared" ca="1" si="22"/>
        <v/>
      </c>
      <c r="AG31" s="57" t="str">
        <f t="shared" ca="1" si="5"/>
        <v/>
      </c>
      <c r="AH31" s="57" t="str">
        <f t="shared" ca="1" si="6"/>
        <v/>
      </c>
      <c r="AI31" s="62" t="str">
        <f t="shared" ca="1" si="46"/>
        <v/>
      </c>
      <c r="AJ31" s="63" t="str">
        <f t="shared" ca="1" si="47"/>
        <v/>
      </c>
      <c r="AK31" s="57" t="str">
        <f t="shared" ca="1" si="47"/>
        <v/>
      </c>
      <c r="AL31" s="176" t="str">
        <f t="shared" ca="1" si="47"/>
        <v/>
      </c>
      <c r="AM31" s="176" t="str">
        <f t="shared" ca="1" si="47"/>
        <v/>
      </c>
      <c r="AN31" s="57" t="str">
        <f t="shared" ca="1" si="47"/>
        <v/>
      </c>
      <c r="AO31" s="57" t="str">
        <f t="shared" ca="1" si="47"/>
        <v/>
      </c>
      <c r="AP31" s="57" t="str">
        <f t="shared" ca="1" si="47"/>
        <v/>
      </c>
      <c r="AQ31" s="57" t="str">
        <f t="shared" ca="1" si="47"/>
        <v/>
      </c>
      <c r="AR31" s="57" t="str">
        <f t="shared" ca="1" si="47"/>
        <v/>
      </c>
      <c r="AS31" s="57" t="str">
        <f ca="1">IFERROR(VLOOKUP(L31,Parameter!F:O,10,FALSE),"")</f>
        <v/>
      </c>
      <c r="AT31" s="61" t="str">
        <f ca="1">IF(D31="","",IFERROR(IF(VLOOKUP(N31,Parameter!C:L,10,FALSE)=$AT$8,"ok","F"),"L"))</f>
        <v/>
      </c>
      <c r="AU31" s="57" t="str">
        <f t="shared" ca="1" si="8"/>
        <v/>
      </c>
      <c r="AV31" s="57" t="str">
        <f t="shared" ca="1" si="8"/>
        <v/>
      </c>
      <c r="AW31" s="57" t="str">
        <f t="shared" ca="1" si="8"/>
        <v/>
      </c>
      <c r="AX31" s="57" t="str">
        <f t="shared" ca="1" si="8"/>
        <v/>
      </c>
      <c r="AY31" s="57" t="str">
        <f t="shared" ca="1" si="8"/>
        <v/>
      </c>
      <c r="AZ31" s="57" t="str">
        <f t="shared" ca="1" si="8"/>
        <v/>
      </c>
      <c r="BA31" s="57" t="str">
        <f t="shared" ca="1" si="9"/>
        <v/>
      </c>
      <c r="BB31" s="57" t="str">
        <f t="shared" ca="1" si="9"/>
        <v/>
      </c>
      <c r="BC31" s="57" t="str">
        <f t="shared" ca="1" si="9"/>
        <v/>
      </c>
      <c r="BD31" s="57" t="str">
        <f t="shared" ca="1" si="9"/>
        <v/>
      </c>
      <c r="BE31" s="57" t="str">
        <f t="shared" ca="1" si="9"/>
        <v/>
      </c>
      <c r="BF31" s="57" t="str">
        <f t="shared" ca="1" si="48"/>
        <v/>
      </c>
      <c r="BG31" s="57" t="str">
        <f t="shared" ca="1" si="48"/>
        <v/>
      </c>
      <c r="BH31" s="57" t="str">
        <f t="shared" ca="1" si="48"/>
        <v/>
      </c>
      <c r="BI31" s="57" t="str">
        <f t="shared" ca="1" si="48"/>
        <v/>
      </c>
      <c r="BJ31" s="57" t="str">
        <f t="shared" ca="1" si="48"/>
        <v/>
      </c>
      <c r="BK31" s="57" t="str">
        <f t="shared" ca="1" si="48"/>
        <v/>
      </c>
      <c r="BL31" s="57" t="str">
        <f t="shared" ca="1" si="48"/>
        <v/>
      </c>
      <c r="BM31" s="57" t="str">
        <f t="shared" ca="1" si="48"/>
        <v/>
      </c>
      <c r="BN31" s="57" t="str">
        <f t="shared" ca="1" si="10"/>
        <v/>
      </c>
      <c r="BO31" s="57" t="str">
        <f t="shared" ca="1" si="10"/>
        <v/>
      </c>
      <c r="BP31" s="57" t="str">
        <f t="shared" ca="1" si="10"/>
        <v/>
      </c>
      <c r="BQ31" s="57" t="str">
        <f t="shared" ca="1" si="10"/>
        <v/>
      </c>
      <c r="BR31" s="57" t="str">
        <f t="shared" ca="1" si="10"/>
        <v/>
      </c>
      <c r="BS31" s="57" t="str">
        <f t="shared" ca="1" si="10"/>
        <v/>
      </c>
      <c r="BT31" s="57" t="str">
        <f t="shared" ca="1" si="10"/>
        <v/>
      </c>
      <c r="BU31" s="57" t="str">
        <f t="shared" ca="1" si="10"/>
        <v/>
      </c>
      <c r="BV31" s="57" t="str">
        <f t="shared" ca="1" si="10"/>
        <v/>
      </c>
      <c r="BW31" s="57" t="str">
        <f t="shared" ca="1" si="50"/>
        <v/>
      </c>
      <c r="BX31" s="57" t="str">
        <f t="shared" ca="1" si="50"/>
        <v/>
      </c>
      <c r="BY31" s="57" t="str">
        <f t="shared" ca="1" si="50"/>
        <v/>
      </c>
      <c r="BZ31" s="57" t="str">
        <f t="shared" ca="1" si="50"/>
        <v/>
      </c>
      <c r="CA31" s="57" t="str">
        <f t="shared" ca="1" si="50"/>
        <v/>
      </c>
      <c r="CB31" s="57" t="str">
        <f t="shared" ca="1" si="50"/>
        <v/>
      </c>
      <c r="CC31" s="57" t="str">
        <f t="shared" ca="1" si="23"/>
        <v/>
      </c>
      <c r="CD31" s="57"/>
      <c r="CE31" s="57" t="str">
        <f t="shared" ca="1" si="24"/>
        <v/>
      </c>
      <c r="CF31" s="57" t="str">
        <f t="shared" ca="1" si="25"/>
        <v/>
      </c>
      <c r="CG31" s="57" t="str">
        <f t="shared" ca="1" si="26"/>
        <v/>
      </c>
      <c r="CH31" s="57" t="str">
        <f t="shared" ca="1" si="27"/>
        <v/>
      </c>
      <c r="CI31" s="57" t="str">
        <f t="shared" ca="1" si="28"/>
        <v/>
      </c>
      <c r="CJ31" s="57"/>
      <c r="CK31" s="57" t="str">
        <f t="shared" ca="1" si="51"/>
        <v/>
      </c>
      <c r="CL31" s="57" t="str">
        <f t="shared" ca="1" si="51"/>
        <v/>
      </c>
      <c r="CM31" s="57" t="str">
        <f t="shared" ca="1" si="51"/>
        <v/>
      </c>
      <c r="CN31" s="57" t="str">
        <f t="shared" ca="1" si="51"/>
        <v/>
      </c>
      <c r="CO31" s="57" t="str">
        <f t="shared" ca="1" si="52"/>
        <v/>
      </c>
      <c r="CP31" s="57" t="str">
        <f t="shared" ca="1" si="52"/>
        <v/>
      </c>
      <c r="CQ31" s="57" t="str">
        <f t="shared" ca="1" si="52"/>
        <v/>
      </c>
      <c r="CR31" s="57" t="str">
        <f t="shared" ca="1" si="52"/>
        <v/>
      </c>
      <c r="CS31" s="57" t="str">
        <f t="shared" ca="1" si="52"/>
        <v/>
      </c>
      <c r="CT31" s="57" t="str">
        <f t="shared" ca="1" si="53"/>
        <v/>
      </c>
      <c r="CU31" s="57" t="str">
        <f t="shared" ca="1" si="53"/>
        <v/>
      </c>
      <c r="CV31" s="57" t="str">
        <f t="shared" ca="1" si="53"/>
        <v/>
      </c>
      <c r="CW31" s="57" t="str">
        <f t="shared" ca="1" si="53"/>
        <v/>
      </c>
      <c r="CX31" s="57" t="str">
        <f t="shared" ca="1" si="30"/>
        <v/>
      </c>
      <c r="CY31" s="57" t="str">
        <f t="shared" ca="1" si="30"/>
        <v/>
      </c>
      <c r="CZ31" s="57" t="str">
        <f t="shared" ca="1" si="30"/>
        <v/>
      </c>
      <c r="DA31" s="57" t="str">
        <f t="shared" ca="1" si="30"/>
        <v/>
      </c>
      <c r="DB31" s="57" t="str">
        <f t="shared" ca="1" si="30"/>
        <v/>
      </c>
      <c r="DC31" s="57" t="str">
        <f t="shared" ca="1" si="30"/>
        <v/>
      </c>
      <c r="DD31" s="57" t="str">
        <f t="shared" ca="1" si="30"/>
        <v/>
      </c>
      <c r="DE31" s="57" t="str">
        <f t="shared" ca="1" si="54"/>
        <v/>
      </c>
      <c r="DF31" s="57" t="str">
        <f t="shared" ca="1" si="54"/>
        <v/>
      </c>
      <c r="DG31" s="57" t="str">
        <f t="shared" ca="1" si="54"/>
        <v/>
      </c>
      <c r="DH31" s="57" t="str">
        <f t="shared" ca="1" si="31"/>
        <v/>
      </c>
      <c r="DI31" s="57" t="str">
        <f t="shared" ca="1" si="49"/>
        <v/>
      </c>
      <c r="DJ31" s="57" t="str">
        <f t="shared" ca="1" si="49"/>
        <v/>
      </c>
      <c r="DK31" s="57" t="str">
        <f t="shared" ca="1" si="49"/>
        <v/>
      </c>
      <c r="DL31" s="57" t="str">
        <f t="shared" ca="1" si="49"/>
        <v/>
      </c>
      <c r="DM31" s="57" t="str">
        <f t="shared" ca="1" si="32"/>
        <v/>
      </c>
      <c r="DN31" s="57" t="str">
        <f t="shared" ca="1" si="55"/>
        <v/>
      </c>
      <c r="DO31" s="57" t="str">
        <f t="shared" ca="1" si="55"/>
        <v/>
      </c>
      <c r="DP31" s="57" t="str">
        <f t="shared" ca="1" si="55"/>
        <v/>
      </c>
      <c r="DQ31" s="57" t="str">
        <f t="shared" ca="1" si="55"/>
        <v/>
      </c>
      <c r="DR31" s="57" t="str">
        <f t="shared" ca="1" si="55"/>
        <v/>
      </c>
      <c r="DS31" s="57" t="str">
        <f t="shared" ca="1" si="55"/>
        <v/>
      </c>
    </row>
    <row r="32" spans="1:123" s="64" customFormat="1">
      <c r="A32" s="57" t="str">
        <f t="shared" ca="1" si="16"/>
        <v/>
      </c>
      <c r="B32" s="109" t="str">
        <f t="shared" ca="1" si="17"/>
        <v/>
      </c>
      <c r="C32" s="110">
        <v>22</v>
      </c>
      <c r="D32" s="110" t="str">
        <f t="shared" ca="1" si="33"/>
        <v/>
      </c>
      <c r="E32" s="111"/>
      <c r="F32" s="111"/>
      <c r="G32" s="110" t="str">
        <f t="shared" ca="1" si="34"/>
        <v/>
      </c>
      <c r="H32" s="110" t="str">
        <f t="shared" ca="1" si="35"/>
        <v/>
      </c>
      <c r="I32" s="112" t="str">
        <f ca="1">IFERROR(VLOOKUP(H32,Parameter!L:M,2,FALSE),"")</f>
        <v/>
      </c>
      <c r="J32" s="110" t="str">
        <f t="shared" ca="1" si="36"/>
        <v/>
      </c>
      <c r="K32" s="112" t="str">
        <f ca="1">IFERROR(VLOOKUP(J32,Parameter!I:K,3,FALSE),"")</f>
        <v/>
      </c>
      <c r="L32" s="110" t="str">
        <f t="shared" ca="1" si="37"/>
        <v/>
      </c>
      <c r="M32" s="112" t="str">
        <f ca="1">IFERROR(VLOOKUP(L32,Parameter!F:H,3,FALSE),"")</f>
        <v/>
      </c>
      <c r="N32" s="110" t="str">
        <f t="shared" ca="1" si="38"/>
        <v/>
      </c>
      <c r="O32" s="112" t="str">
        <f ca="1">IFERROR(VLOOKUP(N32,Parameter!C:E,3,FALSE),"")</f>
        <v/>
      </c>
      <c r="P32" s="112" t="str">
        <f t="shared" ca="1" si="39"/>
        <v/>
      </c>
      <c r="Q32" s="112" t="str">
        <f t="shared" ca="1" si="40"/>
        <v/>
      </c>
      <c r="R32" s="110" t="str">
        <f t="shared" ca="1" si="21"/>
        <v/>
      </c>
      <c r="S32" s="110" t="str">
        <f t="shared" ca="1" si="41"/>
        <v/>
      </c>
      <c r="T32" s="110" t="str">
        <f t="shared" ca="1" si="42"/>
        <v/>
      </c>
      <c r="U32" s="112" t="str">
        <f t="shared" ca="1" si="43"/>
        <v/>
      </c>
      <c r="V32" s="112" t="str">
        <f t="shared" ca="1" si="43"/>
        <v/>
      </c>
      <c r="W32" s="112" t="str">
        <f t="shared" ca="1" si="43"/>
        <v/>
      </c>
      <c r="X32" s="112" t="str">
        <f t="shared" ca="1" si="43"/>
        <v/>
      </c>
      <c r="Y32" s="110" t="str">
        <f t="shared" ca="1" si="43"/>
        <v/>
      </c>
      <c r="Z32" s="110" t="str">
        <f t="shared" ca="1" si="44"/>
        <v/>
      </c>
      <c r="AA32" s="111" t="str">
        <f t="shared" ca="1" si="45"/>
        <v/>
      </c>
      <c r="AB32" s="112" t="str">
        <f t="shared" ca="1" si="45"/>
        <v/>
      </c>
      <c r="AC32" s="112" t="str">
        <f t="shared" ca="1" si="45"/>
        <v/>
      </c>
      <c r="AD32" s="112" t="str">
        <f t="shared" ca="1" si="3"/>
        <v/>
      </c>
      <c r="AE32" s="111" t="str">
        <f t="shared" ca="1" si="4"/>
        <v/>
      </c>
      <c r="AF32" s="110" t="str">
        <f t="shared" ca="1" si="22"/>
        <v/>
      </c>
      <c r="AG32" s="110" t="str">
        <f t="shared" ca="1" si="5"/>
        <v/>
      </c>
      <c r="AH32" s="110" t="str">
        <f t="shared" ca="1" si="6"/>
        <v/>
      </c>
      <c r="AI32" s="113" t="str">
        <f t="shared" ca="1" si="46"/>
        <v/>
      </c>
      <c r="AJ32" s="114" t="str">
        <f t="shared" ca="1" si="47"/>
        <v/>
      </c>
      <c r="AK32" s="110" t="str">
        <f t="shared" ca="1" si="47"/>
        <v/>
      </c>
      <c r="AL32" s="177" t="str">
        <f t="shared" ca="1" si="47"/>
        <v/>
      </c>
      <c r="AM32" s="177" t="str">
        <f t="shared" ca="1" si="47"/>
        <v/>
      </c>
      <c r="AN32" s="110" t="str">
        <f t="shared" ca="1" si="47"/>
        <v/>
      </c>
      <c r="AO32" s="110" t="str">
        <f t="shared" ca="1" si="47"/>
        <v/>
      </c>
      <c r="AP32" s="110" t="str">
        <f t="shared" ca="1" si="47"/>
        <v/>
      </c>
      <c r="AQ32" s="110" t="str">
        <f t="shared" ca="1" si="47"/>
        <v/>
      </c>
      <c r="AR32" s="110" t="str">
        <f t="shared" ca="1" si="47"/>
        <v/>
      </c>
      <c r="AS32" s="57" t="str">
        <f ca="1">IFERROR(VLOOKUP(L32,Parameter!F:O,10,FALSE),"")</f>
        <v/>
      </c>
      <c r="AT32" s="61" t="str">
        <f ca="1">IF(D32="","",IFERROR(IF(VLOOKUP(N32,Parameter!C:L,10,FALSE)=$AT$8,"ok","F"),"L"))</f>
        <v/>
      </c>
      <c r="AU32" s="110" t="str">
        <f t="shared" ca="1" si="8"/>
        <v/>
      </c>
      <c r="AV32" s="110" t="str">
        <f t="shared" ca="1" si="8"/>
        <v/>
      </c>
      <c r="AW32" s="110" t="str">
        <f t="shared" ca="1" si="8"/>
        <v/>
      </c>
      <c r="AX32" s="110" t="str">
        <f t="shared" ca="1" si="8"/>
        <v/>
      </c>
      <c r="AY32" s="110" t="str">
        <f t="shared" ca="1" si="8"/>
        <v/>
      </c>
      <c r="AZ32" s="110" t="str">
        <f t="shared" ca="1" si="8"/>
        <v/>
      </c>
      <c r="BA32" s="110" t="str">
        <f t="shared" ca="1" si="9"/>
        <v/>
      </c>
      <c r="BB32" s="110" t="str">
        <f t="shared" ca="1" si="9"/>
        <v/>
      </c>
      <c r="BC32" s="110" t="str">
        <f t="shared" ca="1" si="9"/>
        <v/>
      </c>
      <c r="BD32" s="110" t="str">
        <f t="shared" ca="1" si="9"/>
        <v/>
      </c>
      <c r="BE32" s="110" t="str">
        <f t="shared" ca="1" si="9"/>
        <v/>
      </c>
      <c r="BF32" s="110" t="str">
        <f t="shared" ca="1" si="48"/>
        <v/>
      </c>
      <c r="BG32" s="110" t="str">
        <f t="shared" ca="1" si="48"/>
        <v/>
      </c>
      <c r="BH32" s="110" t="str">
        <f t="shared" ca="1" si="48"/>
        <v/>
      </c>
      <c r="BI32" s="110" t="str">
        <f t="shared" ca="1" si="48"/>
        <v/>
      </c>
      <c r="BJ32" s="110" t="str">
        <f t="shared" ca="1" si="48"/>
        <v/>
      </c>
      <c r="BK32" s="110" t="str">
        <f t="shared" ca="1" si="48"/>
        <v/>
      </c>
      <c r="BL32" s="110" t="str">
        <f t="shared" ca="1" si="48"/>
        <v/>
      </c>
      <c r="BM32" s="110" t="str">
        <f t="shared" ca="1" si="48"/>
        <v/>
      </c>
      <c r="BN32" s="110" t="str">
        <f t="shared" ca="1" si="10"/>
        <v/>
      </c>
      <c r="BO32" s="110" t="str">
        <f t="shared" ca="1" si="10"/>
        <v/>
      </c>
      <c r="BP32" s="110" t="str">
        <f t="shared" ca="1" si="10"/>
        <v/>
      </c>
      <c r="BQ32" s="110" t="str">
        <f t="shared" ca="1" si="10"/>
        <v/>
      </c>
      <c r="BR32" s="110" t="str">
        <f t="shared" ca="1" si="10"/>
        <v/>
      </c>
      <c r="BS32" s="110" t="str">
        <f t="shared" ca="1" si="10"/>
        <v/>
      </c>
      <c r="BT32" s="110" t="str">
        <f t="shared" ca="1" si="10"/>
        <v/>
      </c>
      <c r="BU32" s="110" t="str">
        <f t="shared" ca="1" si="10"/>
        <v/>
      </c>
      <c r="BV32" s="110" t="str">
        <f t="shared" ca="1" si="10"/>
        <v/>
      </c>
      <c r="BW32" s="57" t="str">
        <f t="shared" ca="1" si="50"/>
        <v/>
      </c>
      <c r="BX32" s="57" t="str">
        <f t="shared" ca="1" si="50"/>
        <v/>
      </c>
      <c r="BY32" s="57" t="str">
        <f t="shared" ca="1" si="50"/>
        <v/>
      </c>
      <c r="BZ32" s="57" t="str">
        <f t="shared" ca="1" si="50"/>
        <v/>
      </c>
      <c r="CA32" s="57" t="str">
        <f t="shared" ca="1" si="50"/>
        <v/>
      </c>
      <c r="CB32" s="57" t="str">
        <f t="shared" ca="1" si="50"/>
        <v/>
      </c>
      <c r="CC32" s="57" t="str">
        <f t="shared" ca="1" si="23"/>
        <v/>
      </c>
      <c r="CD32" s="57"/>
      <c r="CE32" s="57" t="str">
        <f t="shared" ca="1" si="24"/>
        <v/>
      </c>
      <c r="CF32" s="57" t="str">
        <f t="shared" ca="1" si="25"/>
        <v/>
      </c>
      <c r="CG32" s="57" t="str">
        <f t="shared" ca="1" si="26"/>
        <v/>
      </c>
      <c r="CH32" s="57" t="str">
        <f t="shared" ca="1" si="27"/>
        <v/>
      </c>
      <c r="CI32" s="57" t="str">
        <f t="shared" ca="1" si="28"/>
        <v/>
      </c>
      <c r="CJ32" s="57"/>
      <c r="CK32" s="57" t="str">
        <f t="shared" ca="1" si="51"/>
        <v/>
      </c>
      <c r="CL32" s="57" t="str">
        <f t="shared" ca="1" si="51"/>
        <v/>
      </c>
      <c r="CM32" s="57" t="str">
        <f t="shared" ca="1" si="51"/>
        <v/>
      </c>
      <c r="CN32" s="57" t="str">
        <f t="shared" ca="1" si="51"/>
        <v/>
      </c>
      <c r="CO32" s="57" t="str">
        <f t="shared" ca="1" si="52"/>
        <v/>
      </c>
      <c r="CP32" s="57" t="str">
        <f t="shared" ca="1" si="52"/>
        <v/>
      </c>
      <c r="CQ32" s="57" t="str">
        <f t="shared" ca="1" si="52"/>
        <v/>
      </c>
      <c r="CR32" s="57" t="str">
        <f t="shared" ca="1" si="52"/>
        <v/>
      </c>
      <c r="CS32" s="57" t="str">
        <f t="shared" ca="1" si="52"/>
        <v/>
      </c>
      <c r="CT32" s="57" t="str">
        <f t="shared" ca="1" si="53"/>
        <v/>
      </c>
      <c r="CU32" s="57" t="str">
        <f t="shared" ca="1" si="53"/>
        <v/>
      </c>
      <c r="CV32" s="57" t="str">
        <f t="shared" ca="1" si="53"/>
        <v/>
      </c>
      <c r="CW32" s="57" t="str">
        <f t="shared" ca="1" si="53"/>
        <v/>
      </c>
      <c r="CX32" s="57" t="str">
        <f t="shared" ca="1" si="30"/>
        <v/>
      </c>
      <c r="CY32" s="57" t="str">
        <f t="shared" ca="1" si="30"/>
        <v/>
      </c>
      <c r="CZ32" s="57" t="str">
        <f t="shared" ca="1" si="30"/>
        <v/>
      </c>
      <c r="DA32" s="57" t="str">
        <f t="shared" ca="1" si="30"/>
        <v/>
      </c>
      <c r="DB32" s="57" t="str">
        <f t="shared" ca="1" si="30"/>
        <v/>
      </c>
      <c r="DC32" s="57" t="str">
        <f t="shared" ca="1" si="30"/>
        <v/>
      </c>
      <c r="DD32" s="57" t="str">
        <f t="shared" ca="1" si="30"/>
        <v/>
      </c>
      <c r="DE32" s="57" t="str">
        <f t="shared" ca="1" si="54"/>
        <v/>
      </c>
      <c r="DF32" s="57" t="str">
        <f t="shared" ca="1" si="54"/>
        <v/>
      </c>
      <c r="DG32" s="57" t="str">
        <f t="shared" ca="1" si="54"/>
        <v/>
      </c>
      <c r="DH32" s="57" t="str">
        <f t="shared" ca="1" si="31"/>
        <v/>
      </c>
      <c r="DI32" s="57" t="str">
        <f t="shared" ca="1" si="49"/>
        <v/>
      </c>
      <c r="DJ32" s="57" t="str">
        <f t="shared" ca="1" si="49"/>
        <v/>
      </c>
      <c r="DK32" s="57" t="str">
        <f t="shared" ca="1" si="49"/>
        <v/>
      </c>
      <c r="DL32" s="57" t="str">
        <f t="shared" ca="1" si="49"/>
        <v/>
      </c>
      <c r="DM32" s="57" t="str">
        <f t="shared" ca="1" si="32"/>
        <v/>
      </c>
      <c r="DN32" s="57" t="str">
        <f t="shared" ca="1" si="55"/>
        <v/>
      </c>
      <c r="DO32" s="57" t="str">
        <f t="shared" ca="1" si="55"/>
        <v/>
      </c>
      <c r="DP32" s="57" t="str">
        <f t="shared" ca="1" si="55"/>
        <v/>
      </c>
      <c r="DQ32" s="57" t="str">
        <f t="shared" ca="1" si="55"/>
        <v/>
      </c>
      <c r="DR32" s="57" t="str">
        <f t="shared" ca="1" si="55"/>
        <v/>
      </c>
      <c r="DS32" s="57" t="str">
        <f t="shared" ca="1" si="55"/>
        <v/>
      </c>
    </row>
    <row r="33" spans="1:123" s="64" customFormat="1">
      <c r="A33" s="57" t="str">
        <f t="shared" ca="1" si="16"/>
        <v/>
      </c>
      <c r="B33" s="106" t="str">
        <f t="shared" ca="1" si="17"/>
        <v/>
      </c>
      <c r="C33" s="60">
        <v>23</v>
      </c>
      <c r="D33" s="57" t="str">
        <f t="shared" ca="1" si="33"/>
        <v/>
      </c>
      <c r="E33" s="61"/>
      <c r="F33" s="61"/>
      <c r="G33" s="57" t="str">
        <f t="shared" ca="1" si="34"/>
        <v/>
      </c>
      <c r="H33" s="57" t="str">
        <f t="shared" ca="1" si="35"/>
        <v/>
      </c>
      <c r="I33" s="61" t="str">
        <f ca="1">IFERROR(VLOOKUP(H33,Parameter!L:M,2,FALSE),"")</f>
        <v/>
      </c>
      <c r="J33" s="57" t="str">
        <f t="shared" ca="1" si="36"/>
        <v/>
      </c>
      <c r="K33" s="61" t="str">
        <f ca="1">IFERROR(VLOOKUP(J33,Parameter!I:K,3,FALSE),"")</f>
        <v/>
      </c>
      <c r="L33" s="57" t="str">
        <f t="shared" ca="1" si="37"/>
        <v/>
      </c>
      <c r="M33" s="61" t="str">
        <f ca="1">IFERROR(VLOOKUP(L33,Parameter!F:H,3,FALSE),"")</f>
        <v/>
      </c>
      <c r="N33" s="57" t="str">
        <f t="shared" ca="1" si="38"/>
        <v/>
      </c>
      <c r="O33" s="61" t="str">
        <f ca="1">IFERROR(VLOOKUP(N33,Parameter!C:E,3,FALSE),"")</f>
        <v/>
      </c>
      <c r="P33" s="61" t="str">
        <f t="shared" ca="1" si="39"/>
        <v/>
      </c>
      <c r="Q33" s="61" t="str">
        <f t="shared" ca="1" si="40"/>
        <v/>
      </c>
      <c r="R33" s="57" t="str">
        <f t="shared" ca="1" si="21"/>
        <v/>
      </c>
      <c r="S33" s="57" t="str">
        <f t="shared" ca="1" si="41"/>
        <v/>
      </c>
      <c r="T33" s="57" t="str">
        <f t="shared" ca="1" si="42"/>
        <v/>
      </c>
      <c r="U33" s="61" t="str">
        <f t="shared" ca="1" si="43"/>
        <v/>
      </c>
      <c r="V33" s="61" t="str">
        <f t="shared" ca="1" si="43"/>
        <v/>
      </c>
      <c r="W33" s="61" t="str">
        <f t="shared" ca="1" si="43"/>
        <v/>
      </c>
      <c r="X33" s="61" t="str">
        <f t="shared" ca="1" si="43"/>
        <v/>
      </c>
      <c r="Y33" s="57" t="str">
        <f t="shared" ca="1" si="43"/>
        <v/>
      </c>
      <c r="Z33" s="57" t="str">
        <f t="shared" ca="1" si="44"/>
        <v/>
      </c>
      <c r="AA33" s="61" t="str">
        <f t="shared" ca="1" si="45"/>
        <v/>
      </c>
      <c r="AB33" s="61" t="str">
        <f t="shared" ca="1" si="45"/>
        <v/>
      </c>
      <c r="AC33" s="61" t="str">
        <f t="shared" ca="1" si="45"/>
        <v/>
      </c>
      <c r="AD33" s="61" t="str">
        <f t="shared" ca="1" si="3"/>
        <v/>
      </c>
      <c r="AE33" s="61" t="str">
        <f t="shared" ca="1" si="4"/>
        <v/>
      </c>
      <c r="AF33" s="57" t="str">
        <f t="shared" ca="1" si="22"/>
        <v/>
      </c>
      <c r="AG33" s="57" t="str">
        <f t="shared" ca="1" si="5"/>
        <v/>
      </c>
      <c r="AH33" s="57" t="str">
        <f t="shared" ca="1" si="6"/>
        <v/>
      </c>
      <c r="AI33" s="62" t="str">
        <f t="shared" ca="1" si="46"/>
        <v/>
      </c>
      <c r="AJ33" s="63" t="str">
        <f t="shared" ca="1" si="47"/>
        <v/>
      </c>
      <c r="AK33" s="57" t="str">
        <f t="shared" ca="1" si="47"/>
        <v/>
      </c>
      <c r="AL33" s="176" t="str">
        <f t="shared" ca="1" si="47"/>
        <v/>
      </c>
      <c r="AM33" s="176" t="str">
        <f t="shared" ca="1" si="47"/>
        <v/>
      </c>
      <c r="AN33" s="57" t="str">
        <f t="shared" ca="1" si="47"/>
        <v/>
      </c>
      <c r="AO33" s="57" t="str">
        <f t="shared" ca="1" si="47"/>
        <v/>
      </c>
      <c r="AP33" s="57" t="str">
        <f t="shared" ca="1" si="47"/>
        <v/>
      </c>
      <c r="AQ33" s="57" t="str">
        <f t="shared" ca="1" si="47"/>
        <v/>
      </c>
      <c r="AR33" s="57" t="str">
        <f t="shared" ca="1" si="47"/>
        <v/>
      </c>
      <c r="AS33" s="57" t="str">
        <f ca="1">IFERROR(VLOOKUP(L33,Parameter!F:O,10,FALSE),"")</f>
        <v/>
      </c>
      <c r="AT33" s="61" t="str">
        <f ca="1">IF(D33="","",IFERROR(IF(VLOOKUP(N33,Parameter!C:L,10,FALSE)=$AT$8,"ok","F"),"L"))</f>
        <v/>
      </c>
      <c r="AU33" s="57" t="str">
        <f t="shared" ca="1" si="8"/>
        <v/>
      </c>
      <c r="AV33" s="57" t="str">
        <f t="shared" ca="1" si="8"/>
        <v/>
      </c>
      <c r="AW33" s="57" t="str">
        <f t="shared" ca="1" si="8"/>
        <v/>
      </c>
      <c r="AX33" s="57" t="str">
        <f t="shared" ca="1" si="8"/>
        <v/>
      </c>
      <c r="AY33" s="57" t="str">
        <f t="shared" ca="1" si="8"/>
        <v/>
      </c>
      <c r="AZ33" s="57" t="str">
        <f t="shared" ca="1" si="8"/>
        <v/>
      </c>
      <c r="BA33" s="57" t="str">
        <f t="shared" ca="1" si="9"/>
        <v/>
      </c>
      <c r="BB33" s="57" t="str">
        <f t="shared" ca="1" si="9"/>
        <v/>
      </c>
      <c r="BC33" s="57" t="str">
        <f t="shared" ca="1" si="9"/>
        <v/>
      </c>
      <c r="BD33" s="57" t="str">
        <f t="shared" ca="1" si="9"/>
        <v/>
      </c>
      <c r="BE33" s="57" t="str">
        <f t="shared" ca="1" si="9"/>
        <v/>
      </c>
      <c r="BF33" s="57" t="str">
        <f t="shared" ca="1" si="48"/>
        <v/>
      </c>
      <c r="BG33" s="57" t="str">
        <f t="shared" ca="1" si="48"/>
        <v/>
      </c>
      <c r="BH33" s="57" t="str">
        <f t="shared" ca="1" si="48"/>
        <v/>
      </c>
      <c r="BI33" s="57" t="str">
        <f t="shared" ca="1" si="48"/>
        <v/>
      </c>
      <c r="BJ33" s="57" t="str">
        <f t="shared" ca="1" si="48"/>
        <v/>
      </c>
      <c r="BK33" s="57" t="str">
        <f t="shared" ca="1" si="48"/>
        <v/>
      </c>
      <c r="BL33" s="57" t="str">
        <f t="shared" ca="1" si="48"/>
        <v/>
      </c>
      <c r="BM33" s="57" t="str">
        <f t="shared" ca="1" si="48"/>
        <v/>
      </c>
      <c r="BN33" s="57" t="str">
        <f t="shared" ca="1" si="10"/>
        <v/>
      </c>
      <c r="BO33" s="57" t="str">
        <f t="shared" ca="1" si="10"/>
        <v/>
      </c>
      <c r="BP33" s="57" t="str">
        <f t="shared" ca="1" si="10"/>
        <v/>
      </c>
      <c r="BQ33" s="57" t="str">
        <f t="shared" ca="1" si="10"/>
        <v/>
      </c>
      <c r="BR33" s="57" t="str">
        <f t="shared" ca="1" si="10"/>
        <v/>
      </c>
      <c r="BS33" s="57" t="str">
        <f t="shared" ca="1" si="10"/>
        <v/>
      </c>
      <c r="BT33" s="57" t="str">
        <f t="shared" ca="1" si="10"/>
        <v/>
      </c>
      <c r="BU33" s="57" t="str">
        <f t="shared" ca="1" si="10"/>
        <v/>
      </c>
      <c r="BV33" s="57" t="str">
        <f t="shared" ca="1" si="10"/>
        <v/>
      </c>
      <c r="BW33" s="57" t="str">
        <f t="shared" ca="1" si="50"/>
        <v/>
      </c>
      <c r="BX33" s="57" t="str">
        <f t="shared" ca="1" si="50"/>
        <v/>
      </c>
      <c r="BY33" s="57" t="str">
        <f t="shared" ca="1" si="50"/>
        <v/>
      </c>
      <c r="BZ33" s="57" t="str">
        <f t="shared" ca="1" si="50"/>
        <v/>
      </c>
      <c r="CA33" s="57" t="str">
        <f t="shared" ca="1" si="50"/>
        <v/>
      </c>
      <c r="CB33" s="57" t="str">
        <f t="shared" ca="1" si="50"/>
        <v/>
      </c>
      <c r="CC33" s="57" t="str">
        <f t="shared" ca="1" si="23"/>
        <v/>
      </c>
      <c r="CD33" s="57"/>
      <c r="CE33" s="57" t="str">
        <f t="shared" ca="1" si="24"/>
        <v/>
      </c>
      <c r="CF33" s="57" t="str">
        <f t="shared" ca="1" si="25"/>
        <v/>
      </c>
      <c r="CG33" s="57" t="str">
        <f t="shared" ca="1" si="26"/>
        <v/>
      </c>
      <c r="CH33" s="57" t="str">
        <f t="shared" ca="1" si="27"/>
        <v/>
      </c>
      <c r="CI33" s="57" t="str">
        <f t="shared" ca="1" si="28"/>
        <v/>
      </c>
      <c r="CJ33" s="57"/>
      <c r="CK33" s="57" t="str">
        <f t="shared" ca="1" si="51"/>
        <v/>
      </c>
      <c r="CL33" s="57" t="str">
        <f t="shared" ca="1" si="51"/>
        <v/>
      </c>
      <c r="CM33" s="57" t="str">
        <f t="shared" ca="1" si="51"/>
        <v/>
      </c>
      <c r="CN33" s="57" t="str">
        <f t="shared" ca="1" si="51"/>
        <v/>
      </c>
      <c r="CO33" s="57" t="str">
        <f t="shared" ca="1" si="52"/>
        <v/>
      </c>
      <c r="CP33" s="57" t="str">
        <f t="shared" ca="1" si="52"/>
        <v/>
      </c>
      <c r="CQ33" s="57" t="str">
        <f t="shared" ca="1" si="52"/>
        <v/>
      </c>
      <c r="CR33" s="57" t="str">
        <f t="shared" ca="1" si="52"/>
        <v/>
      </c>
      <c r="CS33" s="57" t="str">
        <f t="shared" ca="1" si="52"/>
        <v/>
      </c>
      <c r="CT33" s="57" t="str">
        <f t="shared" ca="1" si="53"/>
        <v/>
      </c>
      <c r="CU33" s="57" t="str">
        <f t="shared" ca="1" si="53"/>
        <v/>
      </c>
      <c r="CV33" s="57" t="str">
        <f t="shared" ca="1" si="53"/>
        <v/>
      </c>
      <c r="CW33" s="57" t="str">
        <f t="shared" ca="1" si="53"/>
        <v/>
      </c>
      <c r="CX33" s="57" t="str">
        <f t="shared" ca="1" si="30"/>
        <v/>
      </c>
      <c r="CY33" s="57" t="str">
        <f t="shared" ca="1" si="30"/>
        <v/>
      </c>
      <c r="CZ33" s="57" t="str">
        <f t="shared" ca="1" si="30"/>
        <v/>
      </c>
      <c r="DA33" s="57" t="str">
        <f t="shared" ca="1" si="30"/>
        <v/>
      </c>
      <c r="DB33" s="57" t="str">
        <f t="shared" ca="1" si="30"/>
        <v/>
      </c>
      <c r="DC33" s="57" t="str">
        <f t="shared" ca="1" si="30"/>
        <v/>
      </c>
      <c r="DD33" s="57" t="str">
        <f t="shared" ca="1" si="30"/>
        <v/>
      </c>
      <c r="DE33" s="57" t="str">
        <f t="shared" ca="1" si="54"/>
        <v/>
      </c>
      <c r="DF33" s="57" t="str">
        <f t="shared" ca="1" si="54"/>
        <v/>
      </c>
      <c r="DG33" s="57" t="str">
        <f t="shared" ca="1" si="54"/>
        <v/>
      </c>
      <c r="DH33" s="57" t="str">
        <f t="shared" ca="1" si="31"/>
        <v/>
      </c>
      <c r="DI33" s="57" t="str">
        <f t="shared" ca="1" si="49"/>
        <v/>
      </c>
      <c r="DJ33" s="57" t="str">
        <f t="shared" ca="1" si="49"/>
        <v/>
      </c>
      <c r="DK33" s="57" t="str">
        <f t="shared" ca="1" si="49"/>
        <v/>
      </c>
      <c r="DL33" s="57" t="str">
        <f t="shared" ca="1" si="49"/>
        <v/>
      </c>
      <c r="DM33" s="57" t="str">
        <f t="shared" ca="1" si="32"/>
        <v/>
      </c>
      <c r="DN33" s="57" t="str">
        <f t="shared" ca="1" si="55"/>
        <v/>
      </c>
      <c r="DO33" s="57" t="str">
        <f t="shared" ca="1" si="55"/>
        <v/>
      </c>
      <c r="DP33" s="57" t="str">
        <f t="shared" ca="1" si="55"/>
        <v/>
      </c>
      <c r="DQ33" s="57" t="str">
        <f t="shared" ca="1" si="55"/>
        <v/>
      </c>
      <c r="DR33" s="57" t="str">
        <f t="shared" ca="1" si="55"/>
        <v/>
      </c>
      <c r="DS33" s="57" t="str">
        <f t="shared" ca="1" si="55"/>
        <v/>
      </c>
    </row>
    <row r="34" spans="1:123" s="64" customFormat="1">
      <c r="A34" s="57" t="str">
        <f t="shared" ca="1" si="16"/>
        <v/>
      </c>
      <c r="B34" s="109" t="str">
        <f t="shared" ca="1" si="17"/>
        <v/>
      </c>
      <c r="C34" s="110">
        <v>24</v>
      </c>
      <c r="D34" s="110" t="str">
        <f t="shared" ca="1" si="33"/>
        <v/>
      </c>
      <c r="E34" s="111"/>
      <c r="F34" s="111"/>
      <c r="G34" s="110" t="str">
        <f t="shared" ca="1" si="34"/>
        <v/>
      </c>
      <c r="H34" s="110" t="str">
        <f t="shared" ca="1" si="35"/>
        <v/>
      </c>
      <c r="I34" s="112" t="str">
        <f ca="1">IFERROR(VLOOKUP(H34,Parameter!L:M,2,FALSE),"")</f>
        <v/>
      </c>
      <c r="J34" s="110" t="str">
        <f t="shared" ca="1" si="36"/>
        <v/>
      </c>
      <c r="K34" s="112" t="str">
        <f ca="1">IFERROR(VLOOKUP(J34,Parameter!I:K,3,FALSE),"")</f>
        <v/>
      </c>
      <c r="L34" s="110" t="str">
        <f t="shared" ca="1" si="37"/>
        <v/>
      </c>
      <c r="M34" s="112" t="str">
        <f ca="1">IFERROR(VLOOKUP(L34,Parameter!F:H,3,FALSE),"")</f>
        <v/>
      </c>
      <c r="N34" s="110" t="str">
        <f t="shared" ca="1" si="38"/>
        <v/>
      </c>
      <c r="O34" s="112" t="str">
        <f ca="1">IFERROR(VLOOKUP(N34,Parameter!C:E,3,FALSE),"")</f>
        <v/>
      </c>
      <c r="P34" s="112" t="str">
        <f t="shared" ca="1" si="39"/>
        <v/>
      </c>
      <c r="Q34" s="112" t="str">
        <f t="shared" ca="1" si="40"/>
        <v/>
      </c>
      <c r="R34" s="110" t="str">
        <f t="shared" ca="1" si="21"/>
        <v/>
      </c>
      <c r="S34" s="110" t="str">
        <f t="shared" ca="1" si="41"/>
        <v/>
      </c>
      <c r="T34" s="110" t="str">
        <f t="shared" ca="1" si="42"/>
        <v/>
      </c>
      <c r="U34" s="112" t="str">
        <f t="shared" ca="1" si="43"/>
        <v/>
      </c>
      <c r="V34" s="112" t="str">
        <f t="shared" ca="1" si="43"/>
        <v/>
      </c>
      <c r="W34" s="112" t="str">
        <f t="shared" ca="1" si="43"/>
        <v/>
      </c>
      <c r="X34" s="112" t="str">
        <f t="shared" ca="1" si="43"/>
        <v/>
      </c>
      <c r="Y34" s="110" t="str">
        <f t="shared" ca="1" si="43"/>
        <v/>
      </c>
      <c r="Z34" s="110" t="str">
        <f t="shared" ca="1" si="44"/>
        <v/>
      </c>
      <c r="AA34" s="111" t="str">
        <f t="shared" ca="1" si="45"/>
        <v/>
      </c>
      <c r="AB34" s="112" t="str">
        <f t="shared" ca="1" si="45"/>
        <v/>
      </c>
      <c r="AC34" s="112" t="str">
        <f t="shared" ca="1" si="45"/>
        <v/>
      </c>
      <c r="AD34" s="112" t="str">
        <f t="shared" ca="1" si="3"/>
        <v/>
      </c>
      <c r="AE34" s="111" t="str">
        <f t="shared" ca="1" si="4"/>
        <v/>
      </c>
      <c r="AF34" s="110" t="str">
        <f t="shared" ca="1" si="22"/>
        <v/>
      </c>
      <c r="AG34" s="110" t="str">
        <f t="shared" ca="1" si="5"/>
        <v/>
      </c>
      <c r="AH34" s="110" t="str">
        <f t="shared" ca="1" si="6"/>
        <v/>
      </c>
      <c r="AI34" s="113" t="str">
        <f t="shared" ca="1" si="46"/>
        <v/>
      </c>
      <c r="AJ34" s="114" t="str">
        <f t="shared" ca="1" si="47"/>
        <v/>
      </c>
      <c r="AK34" s="110" t="str">
        <f t="shared" ca="1" si="47"/>
        <v/>
      </c>
      <c r="AL34" s="177" t="str">
        <f t="shared" ca="1" si="47"/>
        <v/>
      </c>
      <c r="AM34" s="177" t="str">
        <f t="shared" ca="1" si="47"/>
        <v/>
      </c>
      <c r="AN34" s="110" t="str">
        <f t="shared" ca="1" si="47"/>
        <v/>
      </c>
      <c r="AO34" s="110" t="str">
        <f t="shared" ca="1" si="47"/>
        <v/>
      </c>
      <c r="AP34" s="110" t="str">
        <f t="shared" ca="1" si="47"/>
        <v/>
      </c>
      <c r="AQ34" s="110" t="str">
        <f t="shared" ca="1" si="47"/>
        <v/>
      </c>
      <c r="AR34" s="110" t="str">
        <f t="shared" ca="1" si="47"/>
        <v/>
      </c>
      <c r="AS34" s="57" t="str">
        <f ca="1">IFERROR(VLOOKUP(L34,Parameter!F:O,10,FALSE),"")</f>
        <v/>
      </c>
      <c r="AT34" s="61" t="str">
        <f ca="1">IF(D34="","",IFERROR(IF(VLOOKUP(N34,Parameter!C:L,10,FALSE)=$AT$8,"ok","F"),"L"))</f>
        <v/>
      </c>
      <c r="AU34" s="110" t="str">
        <f t="shared" ca="1" si="8"/>
        <v/>
      </c>
      <c r="AV34" s="110" t="str">
        <f t="shared" ca="1" si="8"/>
        <v/>
      </c>
      <c r="AW34" s="110" t="str">
        <f t="shared" ca="1" si="8"/>
        <v/>
      </c>
      <c r="AX34" s="110" t="str">
        <f t="shared" ca="1" si="8"/>
        <v/>
      </c>
      <c r="AY34" s="110" t="str">
        <f t="shared" ca="1" si="8"/>
        <v/>
      </c>
      <c r="AZ34" s="110" t="str">
        <f t="shared" ca="1" si="8"/>
        <v/>
      </c>
      <c r="BA34" s="110" t="str">
        <f t="shared" ca="1" si="9"/>
        <v/>
      </c>
      <c r="BB34" s="110" t="str">
        <f t="shared" ca="1" si="9"/>
        <v/>
      </c>
      <c r="BC34" s="110" t="str">
        <f t="shared" ca="1" si="9"/>
        <v/>
      </c>
      <c r="BD34" s="110" t="str">
        <f t="shared" ca="1" si="9"/>
        <v/>
      </c>
      <c r="BE34" s="110" t="str">
        <f t="shared" ca="1" si="9"/>
        <v/>
      </c>
      <c r="BF34" s="110" t="str">
        <f t="shared" ca="1" si="48"/>
        <v/>
      </c>
      <c r="BG34" s="110" t="str">
        <f t="shared" ca="1" si="48"/>
        <v/>
      </c>
      <c r="BH34" s="110" t="str">
        <f t="shared" ca="1" si="48"/>
        <v/>
      </c>
      <c r="BI34" s="110" t="str">
        <f t="shared" ca="1" si="48"/>
        <v/>
      </c>
      <c r="BJ34" s="110" t="str">
        <f t="shared" ca="1" si="48"/>
        <v/>
      </c>
      <c r="BK34" s="110" t="str">
        <f t="shared" ref="BK34:BU89" ca="1" si="56">IFERROR(INDIRECT($C34&amp;"!"&amp;BK$9),"")</f>
        <v/>
      </c>
      <c r="BL34" s="110" t="str">
        <f t="shared" ca="1" si="56"/>
        <v/>
      </c>
      <c r="BM34" s="110" t="str">
        <f t="shared" ca="1" si="56"/>
        <v/>
      </c>
      <c r="BN34" s="110" t="str">
        <f t="shared" ca="1" si="10"/>
        <v/>
      </c>
      <c r="BO34" s="110" t="str">
        <f t="shared" ca="1" si="10"/>
        <v/>
      </c>
      <c r="BP34" s="110" t="str">
        <f t="shared" ca="1" si="10"/>
        <v/>
      </c>
      <c r="BQ34" s="110" t="str">
        <f t="shared" ca="1" si="10"/>
        <v/>
      </c>
      <c r="BR34" s="110" t="str">
        <f t="shared" ca="1" si="56"/>
        <v/>
      </c>
      <c r="BS34" s="110" t="str">
        <f t="shared" ca="1" si="56"/>
        <v/>
      </c>
      <c r="BT34" s="110" t="str">
        <f t="shared" ca="1" si="56"/>
        <v/>
      </c>
      <c r="BU34" s="110" t="str">
        <f t="shared" ca="1" si="56"/>
        <v/>
      </c>
      <c r="BV34" s="110" t="str">
        <f t="shared" ca="1" si="10"/>
        <v/>
      </c>
      <c r="BW34" s="57" t="str">
        <f t="shared" ca="1" si="50"/>
        <v/>
      </c>
      <c r="BX34" s="57" t="str">
        <f t="shared" ca="1" si="50"/>
        <v/>
      </c>
      <c r="BY34" s="57" t="str">
        <f t="shared" ca="1" si="50"/>
        <v/>
      </c>
      <c r="BZ34" s="57" t="str">
        <f t="shared" ca="1" si="50"/>
        <v/>
      </c>
      <c r="CA34" s="57" t="str">
        <f t="shared" ca="1" si="50"/>
        <v/>
      </c>
      <c r="CB34" s="57" t="str">
        <f t="shared" ca="1" si="50"/>
        <v/>
      </c>
      <c r="CC34" s="57" t="str">
        <f t="shared" ca="1" si="23"/>
        <v/>
      </c>
      <c r="CD34" s="57"/>
      <c r="CE34" s="57" t="str">
        <f t="shared" ca="1" si="24"/>
        <v/>
      </c>
      <c r="CF34" s="57" t="str">
        <f t="shared" ca="1" si="25"/>
        <v/>
      </c>
      <c r="CG34" s="57" t="str">
        <f t="shared" ca="1" si="26"/>
        <v/>
      </c>
      <c r="CH34" s="57" t="str">
        <f t="shared" ca="1" si="27"/>
        <v/>
      </c>
      <c r="CI34" s="57" t="str">
        <f t="shared" ca="1" si="28"/>
        <v/>
      </c>
      <c r="CJ34" s="57"/>
      <c r="CK34" s="57" t="str">
        <f t="shared" ca="1" si="51"/>
        <v/>
      </c>
      <c r="CL34" s="57" t="str">
        <f t="shared" ca="1" si="51"/>
        <v/>
      </c>
      <c r="CM34" s="57" t="str">
        <f t="shared" ca="1" si="51"/>
        <v/>
      </c>
      <c r="CN34" s="57" t="str">
        <f t="shared" ca="1" si="51"/>
        <v/>
      </c>
      <c r="CO34" s="57" t="str">
        <f t="shared" ca="1" si="52"/>
        <v/>
      </c>
      <c r="CP34" s="57" t="str">
        <f t="shared" ca="1" si="52"/>
        <v/>
      </c>
      <c r="CQ34" s="57" t="str">
        <f t="shared" ca="1" si="52"/>
        <v/>
      </c>
      <c r="CR34" s="57" t="str">
        <f t="shared" ca="1" si="52"/>
        <v/>
      </c>
      <c r="CS34" s="57" t="str">
        <f t="shared" ca="1" si="52"/>
        <v/>
      </c>
      <c r="CT34" s="57" t="str">
        <f t="shared" ca="1" si="53"/>
        <v/>
      </c>
      <c r="CU34" s="57" t="str">
        <f t="shared" ca="1" si="53"/>
        <v/>
      </c>
      <c r="CV34" s="57" t="str">
        <f t="shared" ca="1" si="53"/>
        <v/>
      </c>
      <c r="CW34" s="57" t="str">
        <f t="shared" ca="1" si="53"/>
        <v/>
      </c>
      <c r="CX34" s="57" t="str">
        <f t="shared" ca="1" si="30"/>
        <v/>
      </c>
      <c r="CY34" s="57" t="str">
        <f t="shared" ca="1" si="30"/>
        <v/>
      </c>
      <c r="CZ34" s="57" t="str">
        <f t="shared" ca="1" si="30"/>
        <v/>
      </c>
      <c r="DA34" s="57" t="str">
        <f t="shared" ca="1" si="30"/>
        <v/>
      </c>
      <c r="DB34" s="57" t="str">
        <f t="shared" ca="1" si="30"/>
        <v/>
      </c>
      <c r="DC34" s="57" t="str">
        <f t="shared" ca="1" si="30"/>
        <v/>
      </c>
      <c r="DD34" s="57" t="str">
        <f t="shared" ca="1" si="30"/>
        <v/>
      </c>
      <c r="DE34" s="57" t="str">
        <f t="shared" ca="1" si="54"/>
        <v/>
      </c>
      <c r="DF34" s="57" t="str">
        <f t="shared" ca="1" si="54"/>
        <v/>
      </c>
      <c r="DG34" s="57" t="str">
        <f t="shared" ca="1" si="54"/>
        <v/>
      </c>
      <c r="DH34" s="57" t="str">
        <f t="shared" ca="1" si="31"/>
        <v/>
      </c>
      <c r="DI34" s="57" t="str">
        <f t="shared" ca="1" si="49"/>
        <v/>
      </c>
      <c r="DJ34" s="57" t="str">
        <f t="shared" ca="1" si="49"/>
        <v/>
      </c>
      <c r="DK34" s="57" t="str">
        <f t="shared" ca="1" si="49"/>
        <v/>
      </c>
      <c r="DL34" s="57" t="str">
        <f t="shared" ca="1" si="49"/>
        <v/>
      </c>
      <c r="DM34" s="57" t="str">
        <f t="shared" ca="1" si="32"/>
        <v/>
      </c>
      <c r="DN34" s="57" t="str">
        <f t="shared" ca="1" si="55"/>
        <v/>
      </c>
      <c r="DO34" s="57" t="str">
        <f t="shared" ca="1" si="55"/>
        <v/>
      </c>
      <c r="DP34" s="57" t="str">
        <f t="shared" ca="1" si="55"/>
        <v/>
      </c>
      <c r="DQ34" s="57" t="str">
        <f t="shared" ca="1" si="55"/>
        <v/>
      </c>
      <c r="DR34" s="57" t="str">
        <f t="shared" ca="1" si="55"/>
        <v/>
      </c>
      <c r="DS34" s="57" t="str">
        <f t="shared" ca="1" si="55"/>
        <v/>
      </c>
    </row>
    <row r="35" spans="1:123" s="64" customFormat="1">
      <c r="A35" s="57" t="str">
        <f t="shared" ca="1" si="16"/>
        <v/>
      </c>
      <c r="B35" s="106" t="str">
        <f t="shared" ca="1" si="17"/>
        <v/>
      </c>
      <c r="C35" s="60">
        <v>25</v>
      </c>
      <c r="D35" s="57" t="str">
        <f t="shared" ca="1" si="33"/>
        <v/>
      </c>
      <c r="E35" s="61"/>
      <c r="F35" s="61"/>
      <c r="G35" s="57" t="str">
        <f t="shared" ca="1" si="34"/>
        <v/>
      </c>
      <c r="H35" s="57" t="str">
        <f t="shared" ca="1" si="35"/>
        <v/>
      </c>
      <c r="I35" s="61" t="str">
        <f ca="1">IFERROR(VLOOKUP(H35,Parameter!L:M,2,FALSE),"")</f>
        <v/>
      </c>
      <c r="J35" s="57" t="str">
        <f t="shared" ca="1" si="36"/>
        <v/>
      </c>
      <c r="K35" s="61" t="str">
        <f ca="1">IFERROR(VLOOKUP(J35,Parameter!I:K,3,FALSE),"")</f>
        <v/>
      </c>
      <c r="L35" s="57" t="str">
        <f t="shared" ca="1" si="37"/>
        <v/>
      </c>
      <c r="M35" s="61" t="str">
        <f ca="1">IFERROR(VLOOKUP(L35,Parameter!F:H,3,FALSE),"")</f>
        <v/>
      </c>
      <c r="N35" s="57" t="str">
        <f t="shared" ca="1" si="38"/>
        <v/>
      </c>
      <c r="O35" s="61" t="str">
        <f ca="1">IFERROR(VLOOKUP(N35,Parameter!C:E,3,FALSE),"")</f>
        <v/>
      </c>
      <c r="P35" s="61" t="str">
        <f t="shared" ca="1" si="39"/>
        <v/>
      </c>
      <c r="Q35" s="61" t="str">
        <f t="shared" ca="1" si="40"/>
        <v/>
      </c>
      <c r="R35" s="57" t="str">
        <f t="shared" ca="1" si="21"/>
        <v/>
      </c>
      <c r="S35" s="57" t="str">
        <f t="shared" ca="1" si="41"/>
        <v/>
      </c>
      <c r="T35" s="57" t="str">
        <f t="shared" ca="1" si="42"/>
        <v/>
      </c>
      <c r="U35" s="61" t="str">
        <f t="shared" ca="1" si="43"/>
        <v/>
      </c>
      <c r="V35" s="61" t="str">
        <f t="shared" ca="1" si="43"/>
        <v/>
      </c>
      <c r="W35" s="61" t="str">
        <f t="shared" ca="1" si="43"/>
        <v/>
      </c>
      <c r="X35" s="61" t="str">
        <f t="shared" ca="1" si="43"/>
        <v/>
      </c>
      <c r="Y35" s="57" t="str">
        <f t="shared" ca="1" si="43"/>
        <v/>
      </c>
      <c r="Z35" s="57" t="str">
        <f t="shared" ca="1" si="44"/>
        <v/>
      </c>
      <c r="AA35" s="61" t="str">
        <f t="shared" ca="1" si="45"/>
        <v/>
      </c>
      <c r="AB35" s="61" t="str">
        <f t="shared" ca="1" si="45"/>
        <v/>
      </c>
      <c r="AC35" s="61" t="str">
        <f t="shared" ca="1" si="45"/>
        <v/>
      </c>
      <c r="AD35" s="61" t="str">
        <f t="shared" ca="1" si="3"/>
        <v/>
      </c>
      <c r="AE35" s="61" t="str">
        <f t="shared" ca="1" si="4"/>
        <v/>
      </c>
      <c r="AF35" s="57" t="str">
        <f t="shared" ca="1" si="22"/>
        <v/>
      </c>
      <c r="AG35" s="57" t="str">
        <f t="shared" ca="1" si="5"/>
        <v/>
      </c>
      <c r="AH35" s="57" t="str">
        <f t="shared" ca="1" si="6"/>
        <v/>
      </c>
      <c r="AI35" s="62" t="str">
        <f t="shared" ca="1" si="46"/>
        <v/>
      </c>
      <c r="AJ35" s="63" t="str">
        <f t="shared" ca="1" si="47"/>
        <v/>
      </c>
      <c r="AK35" s="57" t="str">
        <f t="shared" ca="1" si="47"/>
        <v/>
      </c>
      <c r="AL35" s="176" t="str">
        <f t="shared" ca="1" si="47"/>
        <v/>
      </c>
      <c r="AM35" s="176" t="str">
        <f t="shared" ca="1" si="47"/>
        <v/>
      </c>
      <c r="AN35" s="57" t="str">
        <f t="shared" ca="1" si="47"/>
        <v/>
      </c>
      <c r="AO35" s="57" t="str">
        <f t="shared" ca="1" si="47"/>
        <v/>
      </c>
      <c r="AP35" s="57" t="str">
        <f t="shared" ca="1" si="47"/>
        <v/>
      </c>
      <c r="AQ35" s="57" t="str">
        <f t="shared" ca="1" si="47"/>
        <v/>
      </c>
      <c r="AR35" s="57" t="str">
        <f t="shared" ca="1" si="47"/>
        <v/>
      </c>
      <c r="AS35" s="57" t="str">
        <f ca="1">IFERROR(VLOOKUP(L35,Parameter!F:O,10,FALSE),"")</f>
        <v/>
      </c>
      <c r="AT35" s="61" t="str">
        <f ca="1">IF(D35="","",IFERROR(IF(VLOOKUP(N35,Parameter!C:L,10,FALSE)=$AT$8,"ok","F"),"L"))</f>
        <v/>
      </c>
      <c r="AU35" s="57" t="str">
        <f t="shared" ca="1" si="8"/>
        <v/>
      </c>
      <c r="AV35" s="57" t="str">
        <f t="shared" ca="1" si="8"/>
        <v/>
      </c>
      <c r="AW35" s="57" t="str">
        <f t="shared" ca="1" si="8"/>
        <v/>
      </c>
      <c r="AX35" s="57" t="str">
        <f t="shared" ca="1" si="8"/>
        <v/>
      </c>
      <c r="AY35" s="57" t="str">
        <f t="shared" ca="1" si="8"/>
        <v/>
      </c>
      <c r="AZ35" s="57" t="str">
        <f t="shared" ca="1" si="8"/>
        <v/>
      </c>
      <c r="BA35" s="57" t="str">
        <f t="shared" ca="1" si="9"/>
        <v/>
      </c>
      <c r="BB35" s="57" t="str">
        <f t="shared" ca="1" si="9"/>
        <v/>
      </c>
      <c r="BC35" s="57" t="str">
        <f t="shared" ca="1" si="9"/>
        <v/>
      </c>
      <c r="BD35" s="57" t="str">
        <f t="shared" ca="1" si="9"/>
        <v/>
      </c>
      <c r="BE35" s="57" t="str">
        <f t="shared" ca="1" si="9"/>
        <v/>
      </c>
      <c r="BF35" s="57" t="str">
        <f t="shared" ca="1" si="48"/>
        <v/>
      </c>
      <c r="BG35" s="57" t="str">
        <f t="shared" ca="1" si="48"/>
        <v/>
      </c>
      <c r="BH35" s="57" t="str">
        <f t="shared" ca="1" si="48"/>
        <v/>
      </c>
      <c r="BI35" s="57" t="str">
        <f t="shared" ca="1" si="48"/>
        <v/>
      </c>
      <c r="BJ35" s="57" t="str">
        <f t="shared" ca="1" si="48"/>
        <v/>
      </c>
      <c r="BK35" s="57" t="str">
        <f t="shared" ca="1" si="56"/>
        <v/>
      </c>
      <c r="BL35" s="57" t="str">
        <f t="shared" ca="1" si="56"/>
        <v/>
      </c>
      <c r="BM35" s="57" t="str">
        <f t="shared" ca="1" si="56"/>
        <v/>
      </c>
      <c r="BN35" s="57" t="str">
        <f t="shared" ca="1" si="10"/>
        <v/>
      </c>
      <c r="BO35" s="57" t="str">
        <f t="shared" ca="1" si="10"/>
        <v/>
      </c>
      <c r="BP35" s="57" t="str">
        <f t="shared" ca="1" si="10"/>
        <v/>
      </c>
      <c r="BQ35" s="57" t="str">
        <f t="shared" ca="1" si="10"/>
        <v/>
      </c>
      <c r="BR35" s="57" t="str">
        <f t="shared" ca="1" si="56"/>
        <v/>
      </c>
      <c r="BS35" s="57" t="str">
        <f t="shared" ca="1" si="56"/>
        <v/>
      </c>
      <c r="BT35" s="57" t="str">
        <f t="shared" ca="1" si="56"/>
        <v/>
      </c>
      <c r="BU35" s="57" t="str">
        <f t="shared" ca="1" si="56"/>
        <v/>
      </c>
      <c r="BV35" s="57" t="str">
        <f t="shared" ca="1" si="10"/>
        <v/>
      </c>
      <c r="BW35" s="57" t="str">
        <f t="shared" ca="1" si="50"/>
        <v/>
      </c>
      <c r="BX35" s="57" t="str">
        <f t="shared" ca="1" si="50"/>
        <v/>
      </c>
      <c r="BY35" s="57" t="str">
        <f t="shared" ca="1" si="50"/>
        <v/>
      </c>
      <c r="BZ35" s="57" t="str">
        <f t="shared" ca="1" si="50"/>
        <v/>
      </c>
      <c r="CA35" s="57" t="str">
        <f t="shared" ca="1" si="50"/>
        <v/>
      </c>
      <c r="CB35" s="57" t="str">
        <f t="shared" ca="1" si="50"/>
        <v/>
      </c>
      <c r="CC35" s="57" t="str">
        <f t="shared" ca="1" si="23"/>
        <v/>
      </c>
      <c r="CD35" s="57"/>
      <c r="CE35" s="57" t="str">
        <f t="shared" ca="1" si="24"/>
        <v/>
      </c>
      <c r="CF35" s="57" t="str">
        <f t="shared" ca="1" si="25"/>
        <v/>
      </c>
      <c r="CG35" s="57" t="str">
        <f t="shared" ca="1" si="26"/>
        <v/>
      </c>
      <c r="CH35" s="57" t="str">
        <f t="shared" ca="1" si="27"/>
        <v/>
      </c>
      <c r="CI35" s="57" t="str">
        <f t="shared" ca="1" si="28"/>
        <v/>
      </c>
      <c r="CJ35" s="57"/>
      <c r="CK35" s="57" t="str">
        <f t="shared" ca="1" si="51"/>
        <v/>
      </c>
      <c r="CL35" s="57" t="str">
        <f t="shared" ca="1" si="51"/>
        <v/>
      </c>
      <c r="CM35" s="57" t="str">
        <f t="shared" ca="1" si="51"/>
        <v/>
      </c>
      <c r="CN35" s="57" t="str">
        <f t="shared" ca="1" si="51"/>
        <v/>
      </c>
      <c r="CO35" s="57" t="str">
        <f t="shared" ca="1" si="52"/>
        <v/>
      </c>
      <c r="CP35" s="57" t="str">
        <f t="shared" ca="1" si="52"/>
        <v/>
      </c>
      <c r="CQ35" s="57" t="str">
        <f t="shared" ca="1" si="52"/>
        <v/>
      </c>
      <c r="CR35" s="57" t="str">
        <f t="shared" ca="1" si="52"/>
        <v/>
      </c>
      <c r="CS35" s="57" t="str">
        <f t="shared" ca="1" si="52"/>
        <v/>
      </c>
      <c r="CT35" s="57" t="str">
        <f t="shared" ca="1" si="53"/>
        <v/>
      </c>
      <c r="CU35" s="57" t="str">
        <f t="shared" ca="1" si="53"/>
        <v/>
      </c>
      <c r="CV35" s="57" t="str">
        <f t="shared" ca="1" si="53"/>
        <v/>
      </c>
      <c r="CW35" s="57" t="str">
        <f t="shared" ca="1" si="53"/>
        <v/>
      </c>
      <c r="CX35" s="57" t="str">
        <f t="shared" ca="1" si="30"/>
        <v/>
      </c>
      <c r="CY35" s="57" t="str">
        <f t="shared" ca="1" si="30"/>
        <v/>
      </c>
      <c r="CZ35" s="57" t="str">
        <f t="shared" ca="1" si="30"/>
        <v/>
      </c>
      <c r="DA35" s="57" t="str">
        <f t="shared" ca="1" si="30"/>
        <v/>
      </c>
      <c r="DB35" s="57" t="str">
        <f t="shared" ca="1" si="30"/>
        <v/>
      </c>
      <c r="DC35" s="57" t="str">
        <f t="shared" ca="1" si="30"/>
        <v/>
      </c>
      <c r="DD35" s="57" t="str">
        <f t="shared" ca="1" si="30"/>
        <v/>
      </c>
      <c r="DE35" s="57" t="str">
        <f t="shared" ca="1" si="54"/>
        <v/>
      </c>
      <c r="DF35" s="57" t="str">
        <f t="shared" ca="1" si="54"/>
        <v/>
      </c>
      <c r="DG35" s="57" t="str">
        <f t="shared" ca="1" si="54"/>
        <v/>
      </c>
      <c r="DH35" s="57" t="str">
        <f t="shared" ca="1" si="31"/>
        <v/>
      </c>
      <c r="DI35" s="57" t="str">
        <f t="shared" ca="1" si="49"/>
        <v/>
      </c>
      <c r="DJ35" s="57" t="str">
        <f t="shared" ca="1" si="49"/>
        <v/>
      </c>
      <c r="DK35" s="57" t="str">
        <f t="shared" ca="1" si="49"/>
        <v/>
      </c>
      <c r="DL35" s="57" t="str">
        <f t="shared" ca="1" si="49"/>
        <v/>
      </c>
      <c r="DM35" s="57" t="str">
        <f t="shared" ca="1" si="32"/>
        <v/>
      </c>
      <c r="DN35" s="57" t="str">
        <f t="shared" ca="1" si="55"/>
        <v/>
      </c>
      <c r="DO35" s="57" t="str">
        <f t="shared" ca="1" si="55"/>
        <v/>
      </c>
      <c r="DP35" s="57" t="str">
        <f t="shared" ca="1" si="55"/>
        <v/>
      </c>
      <c r="DQ35" s="57" t="str">
        <f t="shared" ca="1" si="55"/>
        <v/>
      </c>
      <c r="DR35" s="57" t="str">
        <f t="shared" ca="1" si="55"/>
        <v/>
      </c>
      <c r="DS35" s="57" t="str">
        <f t="shared" ca="1" si="55"/>
        <v/>
      </c>
    </row>
    <row r="36" spans="1:123" s="64" customFormat="1">
      <c r="A36" s="57" t="str">
        <f t="shared" ca="1" si="16"/>
        <v/>
      </c>
      <c r="B36" s="109" t="str">
        <f t="shared" ca="1" si="17"/>
        <v/>
      </c>
      <c r="C36" s="110">
        <v>26</v>
      </c>
      <c r="D36" s="110" t="str">
        <f t="shared" ca="1" si="33"/>
        <v/>
      </c>
      <c r="E36" s="111"/>
      <c r="F36" s="111"/>
      <c r="G36" s="110" t="str">
        <f t="shared" ca="1" si="34"/>
        <v/>
      </c>
      <c r="H36" s="110" t="str">
        <f t="shared" ca="1" si="35"/>
        <v/>
      </c>
      <c r="I36" s="112" t="str">
        <f ca="1">IFERROR(VLOOKUP(H36,Parameter!L:M,2,FALSE),"")</f>
        <v/>
      </c>
      <c r="J36" s="110" t="str">
        <f t="shared" ca="1" si="36"/>
        <v/>
      </c>
      <c r="K36" s="112" t="str">
        <f ca="1">IFERROR(VLOOKUP(J36,Parameter!I:K,3,FALSE),"")</f>
        <v/>
      </c>
      <c r="L36" s="110" t="str">
        <f t="shared" ca="1" si="37"/>
        <v/>
      </c>
      <c r="M36" s="112" t="str">
        <f ca="1">IFERROR(VLOOKUP(L36,Parameter!F:H,3,FALSE),"")</f>
        <v/>
      </c>
      <c r="N36" s="110" t="str">
        <f t="shared" ca="1" si="38"/>
        <v/>
      </c>
      <c r="O36" s="112" t="str">
        <f ca="1">IFERROR(VLOOKUP(N36,Parameter!C:E,3,FALSE),"")</f>
        <v/>
      </c>
      <c r="P36" s="112" t="str">
        <f t="shared" ca="1" si="39"/>
        <v/>
      </c>
      <c r="Q36" s="112" t="str">
        <f t="shared" ca="1" si="40"/>
        <v/>
      </c>
      <c r="R36" s="110" t="str">
        <f t="shared" ca="1" si="21"/>
        <v/>
      </c>
      <c r="S36" s="110" t="str">
        <f t="shared" ca="1" si="41"/>
        <v/>
      </c>
      <c r="T36" s="110" t="str">
        <f t="shared" ca="1" si="42"/>
        <v/>
      </c>
      <c r="U36" s="112" t="str">
        <f t="shared" ca="1" si="43"/>
        <v/>
      </c>
      <c r="V36" s="112" t="str">
        <f t="shared" ca="1" si="43"/>
        <v/>
      </c>
      <c r="W36" s="112" t="str">
        <f t="shared" ca="1" si="43"/>
        <v/>
      </c>
      <c r="X36" s="112" t="str">
        <f t="shared" ca="1" si="43"/>
        <v/>
      </c>
      <c r="Y36" s="110" t="str">
        <f t="shared" ca="1" si="43"/>
        <v/>
      </c>
      <c r="Z36" s="110" t="str">
        <f t="shared" ca="1" si="44"/>
        <v/>
      </c>
      <c r="AA36" s="111" t="str">
        <f t="shared" ca="1" si="45"/>
        <v/>
      </c>
      <c r="AB36" s="112" t="str">
        <f t="shared" ca="1" si="45"/>
        <v/>
      </c>
      <c r="AC36" s="112" t="str">
        <f t="shared" ca="1" si="45"/>
        <v/>
      </c>
      <c r="AD36" s="112" t="str">
        <f t="shared" ca="1" si="3"/>
        <v/>
      </c>
      <c r="AE36" s="111" t="str">
        <f t="shared" ca="1" si="4"/>
        <v/>
      </c>
      <c r="AF36" s="110" t="str">
        <f t="shared" ca="1" si="22"/>
        <v/>
      </c>
      <c r="AG36" s="110" t="str">
        <f t="shared" ca="1" si="5"/>
        <v/>
      </c>
      <c r="AH36" s="110" t="str">
        <f t="shared" ca="1" si="6"/>
        <v/>
      </c>
      <c r="AI36" s="113" t="str">
        <f t="shared" ca="1" si="46"/>
        <v/>
      </c>
      <c r="AJ36" s="114" t="str">
        <f t="shared" ca="1" si="47"/>
        <v/>
      </c>
      <c r="AK36" s="110" t="str">
        <f t="shared" ca="1" si="47"/>
        <v/>
      </c>
      <c r="AL36" s="177" t="str">
        <f t="shared" ca="1" si="47"/>
        <v/>
      </c>
      <c r="AM36" s="177" t="str">
        <f t="shared" ca="1" si="47"/>
        <v/>
      </c>
      <c r="AN36" s="110" t="str">
        <f t="shared" ca="1" si="47"/>
        <v/>
      </c>
      <c r="AO36" s="110" t="str">
        <f t="shared" ca="1" si="47"/>
        <v/>
      </c>
      <c r="AP36" s="110" t="str">
        <f t="shared" ca="1" si="47"/>
        <v/>
      </c>
      <c r="AQ36" s="110" t="str">
        <f t="shared" ca="1" si="47"/>
        <v/>
      </c>
      <c r="AR36" s="110" t="str">
        <f t="shared" ca="1" si="47"/>
        <v/>
      </c>
      <c r="AS36" s="57" t="str">
        <f ca="1">IFERROR(VLOOKUP(L36,Parameter!F:O,10,FALSE),"")</f>
        <v/>
      </c>
      <c r="AT36" s="61" t="str">
        <f ca="1">IF(D36="","",IFERROR(IF(VLOOKUP(N36,Parameter!C:L,10,FALSE)=$AT$8,"ok","F"),"L"))</f>
        <v/>
      </c>
      <c r="AU36" s="110" t="str">
        <f t="shared" ca="1" si="8"/>
        <v/>
      </c>
      <c r="AV36" s="110" t="str">
        <f t="shared" ca="1" si="8"/>
        <v/>
      </c>
      <c r="AW36" s="110" t="str">
        <f t="shared" ca="1" si="8"/>
        <v/>
      </c>
      <c r="AX36" s="110" t="str">
        <f t="shared" ca="1" si="8"/>
        <v/>
      </c>
      <c r="AY36" s="110" t="str">
        <f t="shared" ref="AW36:AZ51" ca="1" si="57">IFERROR(INDIRECT($C36&amp;"!"&amp;AY$9),"")</f>
        <v/>
      </c>
      <c r="AZ36" s="110" t="str">
        <f t="shared" ca="1" si="57"/>
        <v/>
      </c>
      <c r="BA36" s="110" t="str">
        <f t="shared" ca="1" si="9"/>
        <v/>
      </c>
      <c r="BB36" s="110" t="str">
        <f t="shared" ca="1" si="9"/>
        <v/>
      </c>
      <c r="BC36" s="110" t="str">
        <f t="shared" ca="1" si="9"/>
        <v/>
      </c>
      <c r="BD36" s="110" t="str">
        <f t="shared" ca="1" si="9"/>
        <v/>
      </c>
      <c r="BE36" s="110" t="str">
        <f t="shared" ca="1" si="9"/>
        <v/>
      </c>
      <c r="BF36" s="110" t="str">
        <f t="shared" ca="1" si="48"/>
        <v/>
      </c>
      <c r="BG36" s="110" t="str">
        <f t="shared" ca="1" si="48"/>
        <v/>
      </c>
      <c r="BH36" s="110" t="str">
        <f t="shared" ca="1" si="48"/>
        <v/>
      </c>
      <c r="BI36" s="110" t="str">
        <f t="shared" ca="1" si="48"/>
        <v/>
      </c>
      <c r="BJ36" s="110" t="str">
        <f t="shared" ca="1" si="48"/>
        <v/>
      </c>
      <c r="BK36" s="110" t="str">
        <f t="shared" ca="1" si="56"/>
        <v/>
      </c>
      <c r="BL36" s="110" t="str">
        <f t="shared" ca="1" si="56"/>
        <v/>
      </c>
      <c r="BM36" s="110" t="str">
        <f t="shared" ca="1" si="56"/>
        <v/>
      </c>
      <c r="BN36" s="110" t="str">
        <f t="shared" ca="1" si="10"/>
        <v/>
      </c>
      <c r="BO36" s="110" t="str">
        <f t="shared" ca="1" si="10"/>
        <v/>
      </c>
      <c r="BP36" s="110" t="str">
        <f t="shared" ca="1" si="10"/>
        <v/>
      </c>
      <c r="BQ36" s="110" t="str">
        <f t="shared" ca="1" si="10"/>
        <v/>
      </c>
      <c r="BR36" s="110" t="str">
        <f t="shared" ca="1" si="56"/>
        <v/>
      </c>
      <c r="BS36" s="110" t="str">
        <f t="shared" ca="1" si="56"/>
        <v/>
      </c>
      <c r="BT36" s="110" t="str">
        <f t="shared" ca="1" si="56"/>
        <v/>
      </c>
      <c r="BU36" s="110" t="str">
        <f t="shared" ca="1" si="56"/>
        <v/>
      </c>
      <c r="BV36" s="110" t="str">
        <f t="shared" ca="1" si="10"/>
        <v/>
      </c>
      <c r="BW36" s="57" t="str">
        <f t="shared" ca="1" si="50"/>
        <v/>
      </c>
      <c r="BX36" s="57" t="str">
        <f t="shared" ca="1" si="50"/>
        <v/>
      </c>
      <c r="BY36" s="57" t="str">
        <f t="shared" ca="1" si="50"/>
        <v/>
      </c>
      <c r="BZ36" s="57" t="str">
        <f t="shared" ca="1" si="50"/>
        <v/>
      </c>
      <c r="CA36" s="57" t="str">
        <f t="shared" ca="1" si="50"/>
        <v/>
      </c>
      <c r="CB36" s="57" t="str">
        <f t="shared" ca="1" si="50"/>
        <v/>
      </c>
      <c r="CC36" s="57" t="str">
        <f t="shared" ca="1" si="23"/>
        <v/>
      </c>
      <c r="CD36" s="57"/>
      <c r="CE36" s="57" t="str">
        <f t="shared" ca="1" si="24"/>
        <v/>
      </c>
      <c r="CF36" s="57" t="str">
        <f t="shared" ca="1" si="25"/>
        <v/>
      </c>
      <c r="CG36" s="57" t="str">
        <f t="shared" ca="1" si="26"/>
        <v/>
      </c>
      <c r="CH36" s="57" t="str">
        <f t="shared" ca="1" si="27"/>
        <v/>
      </c>
      <c r="CI36" s="57" t="str">
        <f t="shared" ca="1" si="28"/>
        <v/>
      </c>
      <c r="CJ36" s="57"/>
      <c r="CK36" s="57" t="str">
        <f t="shared" ca="1" si="51"/>
        <v/>
      </c>
      <c r="CL36" s="57" t="str">
        <f t="shared" ca="1" si="51"/>
        <v/>
      </c>
      <c r="CM36" s="57" t="str">
        <f t="shared" ca="1" si="51"/>
        <v/>
      </c>
      <c r="CN36" s="57" t="str">
        <f t="shared" ca="1" si="51"/>
        <v/>
      </c>
      <c r="CO36" s="57" t="str">
        <f t="shared" ca="1" si="52"/>
        <v/>
      </c>
      <c r="CP36" s="57" t="str">
        <f t="shared" ca="1" si="52"/>
        <v/>
      </c>
      <c r="CQ36" s="57" t="str">
        <f t="shared" ca="1" si="52"/>
        <v/>
      </c>
      <c r="CR36" s="57" t="str">
        <f t="shared" ca="1" si="52"/>
        <v/>
      </c>
      <c r="CS36" s="57" t="str">
        <f t="shared" ca="1" si="52"/>
        <v/>
      </c>
      <c r="CT36" s="57" t="str">
        <f t="shared" ca="1" si="53"/>
        <v/>
      </c>
      <c r="CU36" s="57" t="str">
        <f t="shared" ca="1" si="53"/>
        <v/>
      </c>
      <c r="CV36" s="57" t="str">
        <f t="shared" ca="1" si="53"/>
        <v/>
      </c>
      <c r="CW36" s="57" t="str">
        <f t="shared" ca="1" si="53"/>
        <v/>
      </c>
      <c r="CX36" s="57" t="str">
        <f t="shared" ca="1" si="30"/>
        <v/>
      </c>
      <c r="CY36" s="57" t="str">
        <f t="shared" ca="1" si="30"/>
        <v/>
      </c>
      <c r="CZ36" s="57" t="str">
        <f t="shared" ca="1" si="30"/>
        <v/>
      </c>
      <c r="DA36" s="57" t="str">
        <f t="shared" ca="1" si="30"/>
        <v/>
      </c>
      <c r="DB36" s="57" t="str">
        <f t="shared" ca="1" si="30"/>
        <v/>
      </c>
      <c r="DC36" s="57" t="str">
        <f t="shared" ca="1" si="30"/>
        <v/>
      </c>
      <c r="DD36" s="57" t="str">
        <f t="shared" ca="1" si="30"/>
        <v/>
      </c>
      <c r="DE36" s="57" t="str">
        <f t="shared" ca="1" si="54"/>
        <v/>
      </c>
      <c r="DF36" s="57" t="str">
        <f t="shared" ca="1" si="54"/>
        <v/>
      </c>
      <c r="DG36" s="57" t="str">
        <f t="shared" ca="1" si="54"/>
        <v/>
      </c>
      <c r="DH36" s="57" t="str">
        <f t="shared" ca="1" si="31"/>
        <v/>
      </c>
      <c r="DI36" s="57" t="str">
        <f t="shared" ca="1" si="49"/>
        <v/>
      </c>
      <c r="DJ36" s="57" t="str">
        <f t="shared" ca="1" si="49"/>
        <v/>
      </c>
      <c r="DK36" s="57" t="str">
        <f t="shared" ca="1" si="49"/>
        <v/>
      </c>
      <c r="DL36" s="57" t="str">
        <f t="shared" ca="1" si="49"/>
        <v/>
      </c>
      <c r="DM36" s="57" t="str">
        <f t="shared" ca="1" si="32"/>
        <v/>
      </c>
      <c r="DN36" s="57" t="str">
        <f t="shared" ca="1" si="55"/>
        <v/>
      </c>
      <c r="DO36" s="57" t="str">
        <f t="shared" ca="1" si="55"/>
        <v/>
      </c>
      <c r="DP36" s="57" t="str">
        <f t="shared" ca="1" si="55"/>
        <v/>
      </c>
      <c r="DQ36" s="57" t="str">
        <f t="shared" ca="1" si="55"/>
        <v/>
      </c>
      <c r="DR36" s="57" t="str">
        <f t="shared" ca="1" si="55"/>
        <v/>
      </c>
      <c r="DS36" s="57" t="str">
        <f t="shared" ca="1" si="55"/>
        <v/>
      </c>
    </row>
    <row r="37" spans="1:123" s="64" customFormat="1">
      <c r="A37" s="57" t="str">
        <f t="shared" ca="1" si="16"/>
        <v/>
      </c>
      <c r="B37" s="106" t="str">
        <f t="shared" ca="1" si="17"/>
        <v/>
      </c>
      <c r="C37" s="60">
        <v>27</v>
      </c>
      <c r="D37" s="57" t="str">
        <f t="shared" ca="1" si="33"/>
        <v/>
      </c>
      <c r="E37" s="61"/>
      <c r="F37" s="61"/>
      <c r="G37" s="57" t="str">
        <f t="shared" ca="1" si="34"/>
        <v/>
      </c>
      <c r="H37" s="57" t="str">
        <f t="shared" ca="1" si="35"/>
        <v/>
      </c>
      <c r="I37" s="61" t="str">
        <f ca="1">IFERROR(VLOOKUP(H37,Parameter!L:M,2,FALSE),"")</f>
        <v/>
      </c>
      <c r="J37" s="57" t="str">
        <f t="shared" ca="1" si="36"/>
        <v/>
      </c>
      <c r="K37" s="61" t="str">
        <f ca="1">IFERROR(VLOOKUP(J37,Parameter!I:K,3,FALSE),"")</f>
        <v/>
      </c>
      <c r="L37" s="57" t="str">
        <f t="shared" ca="1" si="37"/>
        <v/>
      </c>
      <c r="M37" s="61" t="str">
        <f ca="1">IFERROR(VLOOKUP(L37,Parameter!F:H,3,FALSE),"")</f>
        <v/>
      </c>
      <c r="N37" s="57" t="str">
        <f t="shared" ca="1" si="38"/>
        <v/>
      </c>
      <c r="O37" s="61" t="str">
        <f ca="1">IFERROR(VLOOKUP(N37,Parameter!C:E,3,FALSE),"")</f>
        <v/>
      </c>
      <c r="P37" s="61" t="str">
        <f t="shared" ca="1" si="39"/>
        <v/>
      </c>
      <c r="Q37" s="61" t="str">
        <f t="shared" ca="1" si="40"/>
        <v/>
      </c>
      <c r="R37" s="57" t="str">
        <f t="shared" ca="1" si="21"/>
        <v/>
      </c>
      <c r="S37" s="57" t="str">
        <f t="shared" ca="1" si="41"/>
        <v/>
      </c>
      <c r="T37" s="57" t="str">
        <f t="shared" ca="1" si="42"/>
        <v/>
      </c>
      <c r="U37" s="61" t="str">
        <f t="shared" ca="1" si="43"/>
        <v/>
      </c>
      <c r="V37" s="61" t="str">
        <f t="shared" ca="1" si="43"/>
        <v/>
      </c>
      <c r="W37" s="61" t="str">
        <f t="shared" ca="1" si="43"/>
        <v/>
      </c>
      <c r="X37" s="61" t="str">
        <f t="shared" ca="1" si="43"/>
        <v/>
      </c>
      <c r="Y37" s="57" t="str">
        <f t="shared" ca="1" si="43"/>
        <v/>
      </c>
      <c r="Z37" s="57" t="str">
        <f t="shared" ca="1" si="44"/>
        <v/>
      </c>
      <c r="AA37" s="61" t="str">
        <f t="shared" ca="1" si="45"/>
        <v/>
      </c>
      <c r="AB37" s="61" t="str">
        <f t="shared" ca="1" si="45"/>
        <v/>
      </c>
      <c r="AC37" s="61" t="str">
        <f t="shared" ca="1" si="45"/>
        <v/>
      </c>
      <c r="AD37" s="61" t="str">
        <f t="shared" ca="1" si="3"/>
        <v/>
      </c>
      <c r="AE37" s="61" t="str">
        <f t="shared" ca="1" si="4"/>
        <v/>
      </c>
      <c r="AF37" s="57" t="str">
        <f t="shared" ca="1" si="22"/>
        <v/>
      </c>
      <c r="AG37" s="57" t="str">
        <f t="shared" ca="1" si="5"/>
        <v/>
      </c>
      <c r="AH37" s="57" t="str">
        <f t="shared" ca="1" si="6"/>
        <v/>
      </c>
      <c r="AI37" s="62" t="str">
        <f t="shared" ca="1" si="46"/>
        <v/>
      </c>
      <c r="AJ37" s="63" t="str">
        <f t="shared" ca="1" si="47"/>
        <v/>
      </c>
      <c r="AK37" s="57" t="str">
        <f t="shared" ca="1" si="47"/>
        <v/>
      </c>
      <c r="AL37" s="176" t="str">
        <f t="shared" ca="1" si="47"/>
        <v/>
      </c>
      <c r="AM37" s="176" t="str">
        <f t="shared" ca="1" si="47"/>
        <v/>
      </c>
      <c r="AN37" s="57" t="str">
        <f t="shared" ca="1" si="47"/>
        <v/>
      </c>
      <c r="AO37" s="57" t="str">
        <f t="shared" ca="1" si="47"/>
        <v/>
      </c>
      <c r="AP37" s="57" t="str">
        <f t="shared" ca="1" si="47"/>
        <v/>
      </c>
      <c r="AQ37" s="57" t="str">
        <f t="shared" ca="1" si="47"/>
        <v/>
      </c>
      <c r="AR37" s="57" t="str">
        <f t="shared" ca="1" si="47"/>
        <v/>
      </c>
      <c r="AS37" s="57" t="str">
        <f ca="1">IFERROR(VLOOKUP(L37,Parameter!F:O,10,FALSE),"")</f>
        <v/>
      </c>
      <c r="AT37" s="61" t="str">
        <f ca="1">IF(D37="","",IFERROR(IF(VLOOKUP(N37,Parameter!C:L,10,FALSE)=$AT$8,"ok","F"),"L"))</f>
        <v/>
      </c>
      <c r="AU37" s="57" t="str">
        <f t="shared" ca="1" si="8"/>
        <v/>
      </c>
      <c r="AV37" s="57" t="str">
        <f t="shared" ca="1" si="8"/>
        <v/>
      </c>
      <c r="AW37" s="57" t="str">
        <f t="shared" ca="1" si="57"/>
        <v/>
      </c>
      <c r="AX37" s="57" t="str">
        <f t="shared" ca="1" si="57"/>
        <v/>
      </c>
      <c r="AY37" s="57" t="str">
        <f t="shared" ca="1" si="57"/>
        <v/>
      </c>
      <c r="AZ37" s="57" t="str">
        <f t="shared" ca="1" si="57"/>
        <v/>
      </c>
      <c r="BA37" s="57" t="str">
        <f t="shared" ca="1" si="9"/>
        <v/>
      </c>
      <c r="BB37" s="57" t="str">
        <f t="shared" ca="1" si="9"/>
        <v/>
      </c>
      <c r="BC37" s="57" t="str">
        <f t="shared" ca="1" si="9"/>
        <v/>
      </c>
      <c r="BD37" s="57" t="str">
        <f t="shared" ca="1" si="9"/>
        <v/>
      </c>
      <c r="BE37" s="57" t="str">
        <f t="shared" ca="1" si="9"/>
        <v/>
      </c>
      <c r="BF37" s="57" t="str">
        <f t="shared" ca="1" si="48"/>
        <v/>
      </c>
      <c r="BG37" s="57" t="str">
        <f t="shared" ca="1" si="48"/>
        <v/>
      </c>
      <c r="BH37" s="57" t="str">
        <f t="shared" ca="1" si="48"/>
        <v/>
      </c>
      <c r="BI37" s="57" t="str">
        <f t="shared" ca="1" si="48"/>
        <v/>
      </c>
      <c r="BJ37" s="57" t="str">
        <f t="shared" ca="1" si="48"/>
        <v/>
      </c>
      <c r="BK37" s="57" t="str">
        <f t="shared" ca="1" si="56"/>
        <v/>
      </c>
      <c r="BL37" s="57" t="str">
        <f t="shared" ca="1" si="56"/>
        <v/>
      </c>
      <c r="BM37" s="57" t="str">
        <f t="shared" ca="1" si="56"/>
        <v/>
      </c>
      <c r="BN37" s="57" t="str">
        <f t="shared" ca="1" si="10"/>
        <v/>
      </c>
      <c r="BO37" s="57" t="str">
        <f t="shared" ca="1" si="10"/>
        <v/>
      </c>
      <c r="BP37" s="57" t="str">
        <f t="shared" ca="1" si="10"/>
        <v/>
      </c>
      <c r="BQ37" s="57" t="str">
        <f t="shared" ca="1" si="10"/>
        <v/>
      </c>
      <c r="BR37" s="57" t="str">
        <f t="shared" ca="1" si="56"/>
        <v/>
      </c>
      <c r="BS37" s="57" t="str">
        <f t="shared" ca="1" si="56"/>
        <v/>
      </c>
      <c r="BT37" s="57" t="str">
        <f t="shared" ca="1" si="56"/>
        <v/>
      </c>
      <c r="BU37" s="57" t="str">
        <f t="shared" ca="1" si="56"/>
        <v/>
      </c>
      <c r="BV37" s="57" t="str">
        <f t="shared" ca="1" si="10"/>
        <v/>
      </c>
      <c r="BW37" s="57" t="str">
        <f t="shared" ca="1" si="50"/>
        <v/>
      </c>
      <c r="BX37" s="57" t="str">
        <f t="shared" ca="1" si="50"/>
        <v/>
      </c>
      <c r="BY37" s="57" t="str">
        <f t="shared" ca="1" si="50"/>
        <v/>
      </c>
      <c r="BZ37" s="57" t="str">
        <f t="shared" ca="1" si="50"/>
        <v/>
      </c>
      <c r="CA37" s="57" t="str">
        <f t="shared" ca="1" si="50"/>
        <v/>
      </c>
      <c r="CB37" s="57" t="str">
        <f t="shared" ca="1" si="50"/>
        <v/>
      </c>
      <c r="CC37" s="57" t="str">
        <f t="shared" ca="1" si="23"/>
        <v/>
      </c>
      <c r="CD37" s="57"/>
      <c r="CE37" s="57" t="str">
        <f t="shared" ca="1" si="24"/>
        <v/>
      </c>
      <c r="CF37" s="57" t="str">
        <f t="shared" ca="1" si="25"/>
        <v/>
      </c>
      <c r="CG37" s="57" t="str">
        <f t="shared" ca="1" si="26"/>
        <v/>
      </c>
      <c r="CH37" s="57" t="str">
        <f t="shared" ca="1" si="27"/>
        <v/>
      </c>
      <c r="CI37" s="57" t="str">
        <f t="shared" ca="1" si="28"/>
        <v/>
      </c>
      <c r="CJ37" s="57"/>
      <c r="CK37" s="57" t="str">
        <f t="shared" ca="1" si="51"/>
        <v/>
      </c>
      <c r="CL37" s="57" t="str">
        <f t="shared" ca="1" si="51"/>
        <v/>
      </c>
      <c r="CM37" s="57" t="str">
        <f t="shared" ca="1" si="51"/>
        <v/>
      </c>
      <c r="CN37" s="57" t="str">
        <f t="shared" ca="1" si="51"/>
        <v/>
      </c>
      <c r="CO37" s="57" t="str">
        <f t="shared" ca="1" si="52"/>
        <v/>
      </c>
      <c r="CP37" s="57" t="str">
        <f t="shared" ca="1" si="52"/>
        <v/>
      </c>
      <c r="CQ37" s="57" t="str">
        <f t="shared" ca="1" si="52"/>
        <v/>
      </c>
      <c r="CR37" s="57" t="str">
        <f t="shared" ca="1" si="52"/>
        <v/>
      </c>
      <c r="CS37" s="57" t="str">
        <f t="shared" ca="1" si="52"/>
        <v/>
      </c>
      <c r="CT37" s="57" t="str">
        <f t="shared" ca="1" si="53"/>
        <v/>
      </c>
      <c r="CU37" s="57" t="str">
        <f t="shared" ca="1" si="53"/>
        <v/>
      </c>
      <c r="CV37" s="57" t="str">
        <f t="shared" ca="1" si="53"/>
        <v/>
      </c>
      <c r="CW37" s="57" t="str">
        <f t="shared" ca="1" si="53"/>
        <v/>
      </c>
      <c r="CX37" s="57" t="str">
        <f t="shared" ca="1" si="30"/>
        <v/>
      </c>
      <c r="CY37" s="57" t="str">
        <f t="shared" ca="1" si="30"/>
        <v/>
      </c>
      <c r="CZ37" s="57" t="str">
        <f t="shared" ca="1" si="30"/>
        <v/>
      </c>
      <c r="DA37" s="57" t="str">
        <f t="shared" ca="1" si="30"/>
        <v/>
      </c>
      <c r="DB37" s="57" t="str">
        <f t="shared" ca="1" si="30"/>
        <v/>
      </c>
      <c r="DC37" s="57" t="str">
        <f t="shared" ca="1" si="30"/>
        <v/>
      </c>
      <c r="DD37" s="57" t="str">
        <f t="shared" ca="1" si="30"/>
        <v/>
      </c>
      <c r="DE37" s="57" t="str">
        <f t="shared" ca="1" si="54"/>
        <v/>
      </c>
      <c r="DF37" s="57" t="str">
        <f t="shared" ca="1" si="54"/>
        <v/>
      </c>
      <c r="DG37" s="57" t="str">
        <f t="shared" ca="1" si="54"/>
        <v/>
      </c>
      <c r="DH37" s="57" t="str">
        <f t="shared" ca="1" si="31"/>
        <v/>
      </c>
      <c r="DI37" s="57" t="str">
        <f t="shared" ca="1" si="49"/>
        <v/>
      </c>
      <c r="DJ37" s="57" t="str">
        <f t="shared" ca="1" si="49"/>
        <v/>
      </c>
      <c r="DK37" s="57" t="str">
        <f t="shared" ca="1" si="49"/>
        <v/>
      </c>
      <c r="DL37" s="57" t="str">
        <f t="shared" ca="1" si="49"/>
        <v/>
      </c>
      <c r="DM37" s="57" t="str">
        <f t="shared" ca="1" si="32"/>
        <v/>
      </c>
      <c r="DN37" s="57" t="str">
        <f t="shared" ca="1" si="55"/>
        <v/>
      </c>
      <c r="DO37" s="57" t="str">
        <f t="shared" ca="1" si="55"/>
        <v/>
      </c>
      <c r="DP37" s="57" t="str">
        <f t="shared" ca="1" si="55"/>
        <v/>
      </c>
      <c r="DQ37" s="57" t="str">
        <f t="shared" ca="1" si="55"/>
        <v/>
      </c>
      <c r="DR37" s="57" t="str">
        <f t="shared" ca="1" si="55"/>
        <v/>
      </c>
      <c r="DS37" s="57" t="str">
        <f t="shared" ca="1" si="55"/>
        <v/>
      </c>
    </row>
    <row r="38" spans="1:123" s="64" customFormat="1">
      <c r="A38" s="57" t="str">
        <f t="shared" ca="1" si="16"/>
        <v/>
      </c>
      <c r="B38" s="109" t="str">
        <f t="shared" ca="1" si="17"/>
        <v/>
      </c>
      <c r="C38" s="110">
        <v>28</v>
      </c>
      <c r="D38" s="110" t="str">
        <f t="shared" ca="1" si="33"/>
        <v/>
      </c>
      <c r="E38" s="111"/>
      <c r="F38" s="111"/>
      <c r="G38" s="110" t="str">
        <f t="shared" ca="1" si="34"/>
        <v/>
      </c>
      <c r="H38" s="110" t="str">
        <f t="shared" ca="1" si="35"/>
        <v/>
      </c>
      <c r="I38" s="112" t="str">
        <f ca="1">IFERROR(VLOOKUP(H38,Parameter!L:M,2,FALSE),"")</f>
        <v/>
      </c>
      <c r="J38" s="110" t="str">
        <f t="shared" ca="1" si="36"/>
        <v/>
      </c>
      <c r="K38" s="112" t="str">
        <f ca="1">IFERROR(VLOOKUP(J38,Parameter!I:K,3,FALSE),"")</f>
        <v/>
      </c>
      <c r="L38" s="110" t="str">
        <f t="shared" ca="1" si="37"/>
        <v/>
      </c>
      <c r="M38" s="112" t="str">
        <f ca="1">IFERROR(VLOOKUP(L38,Parameter!F:H,3,FALSE),"")</f>
        <v/>
      </c>
      <c r="N38" s="110" t="str">
        <f t="shared" ca="1" si="38"/>
        <v/>
      </c>
      <c r="O38" s="112" t="str">
        <f ca="1">IFERROR(VLOOKUP(N38,Parameter!C:E,3,FALSE),"")</f>
        <v/>
      </c>
      <c r="P38" s="112" t="str">
        <f t="shared" ca="1" si="39"/>
        <v/>
      </c>
      <c r="Q38" s="112" t="str">
        <f t="shared" ca="1" si="40"/>
        <v/>
      </c>
      <c r="R38" s="110" t="str">
        <f t="shared" ca="1" si="21"/>
        <v/>
      </c>
      <c r="S38" s="110" t="str">
        <f t="shared" ca="1" si="41"/>
        <v/>
      </c>
      <c r="T38" s="110" t="str">
        <f t="shared" ca="1" si="42"/>
        <v/>
      </c>
      <c r="U38" s="112" t="str">
        <f t="shared" ca="1" si="43"/>
        <v/>
      </c>
      <c r="V38" s="112" t="str">
        <f t="shared" ca="1" si="43"/>
        <v/>
      </c>
      <c r="W38" s="112" t="str">
        <f t="shared" ca="1" si="43"/>
        <v/>
      </c>
      <c r="X38" s="112" t="str">
        <f t="shared" ca="1" si="43"/>
        <v/>
      </c>
      <c r="Y38" s="110" t="str">
        <f t="shared" ca="1" si="43"/>
        <v/>
      </c>
      <c r="Z38" s="110" t="str">
        <f t="shared" ca="1" si="44"/>
        <v/>
      </c>
      <c r="AA38" s="111" t="str">
        <f t="shared" ca="1" si="45"/>
        <v/>
      </c>
      <c r="AB38" s="112" t="str">
        <f t="shared" ca="1" si="45"/>
        <v/>
      </c>
      <c r="AC38" s="112" t="str">
        <f t="shared" ca="1" si="45"/>
        <v/>
      </c>
      <c r="AD38" s="112" t="str">
        <f t="shared" ca="1" si="3"/>
        <v/>
      </c>
      <c r="AE38" s="111" t="str">
        <f t="shared" ca="1" si="4"/>
        <v/>
      </c>
      <c r="AF38" s="110" t="str">
        <f t="shared" ca="1" si="22"/>
        <v/>
      </c>
      <c r="AG38" s="110" t="str">
        <f t="shared" ca="1" si="5"/>
        <v/>
      </c>
      <c r="AH38" s="110" t="str">
        <f t="shared" ca="1" si="6"/>
        <v/>
      </c>
      <c r="AI38" s="113" t="str">
        <f t="shared" ca="1" si="46"/>
        <v/>
      </c>
      <c r="AJ38" s="114" t="str">
        <f t="shared" ca="1" si="47"/>
        <v/>
      </c>
      <c r="AK38" s="110" t="str">
        <f t="shared" ca="1" si="47"/>
        <v/>
      </c>
      <c r="AL38" s="177" t="str">
        <f t="shared" ca="1" si="47"/>
        <v/>
      </c>
      <c r="AM38" s="177" t="str">
        <f t="shared" ca="1" si="47"/>
        <v/>
      </c>
      <c r="AN38" s="110" t="str">
        <f t="shared" ca="1" si="47"/>
        <v/>
      </c>
      <c r="AO38" s="110" t="str">
        <f t="shared" ca="1" si="47"/>
        <v/>
      </c>
      <c r="AP38" s="110" t="str">
        <f t="shared" ca="1" si="47"/>
        <v/>
      </c>
      <c r="AQ38" s="110" t="str">
        <f t="shared" ca="1" si="47"/>
        <v/>
      </c>
      <c r="AR38" s="110" t="str">
        <f t="shared" ca="1" si="47"/>
        <v/>
      </c>
      <c r="AS38" s="57" t="str">
        <f ca="1">IFERROR(VLOOKUP(L38,Parameter!F:O,10,FALSE),"")</f>
        <v/>
      </c>
      <c r="AT38" s="61" t="str">
        <f ca="1">IF(D38="","",IFERROR(IF(VLOOKUP(N38,Parameter!C:L,10,FALSE)=$AT$8,"ok","F"),"L"))</f>
        <v/>
      </c>
      <c r="AU38" s="110" t="str">
        <f t="shared" ca="1" si="8"/>
        <v/>
      </c>
      <c r="AV38" s="110" t="str">
        <f t="shared" ca="1" si="8"/>
        <v/>
      </c>
      <c r="AW38" s="110" t="str">
        <f t="shared" ca="1" si="57"/>
        <v/>
      </c>
      <c r="AX38" s="110" t="str">
        <f t="shared" ca="1" si="57"/>
        <v/>
      </c>
      <c r="AY38" s="110" t="str">
        <f t="shared" ca="1" si="57"/>
        <v/>
      </c>
      <c r="AZ38" s="110" t="str">
        <f t="shared" ca="1" si="57"/>
        <v/>
      </c>
      <c r="BA38" s="110" t="str">
        <f t="shared" ca="1" si="9"/>
        <v/>
      </c>
      <c r="BB38" s="110" t="str">
        <f t="shared" ca="1" si="9"/>
        <v/>
      </c>
      <c r="BC38" s="110" t="str">
        <f t="shared" ca="1" si="9"/>
        <v/>
      </c>
      <c r="BD38" s="110" t="str">
        <f t="shared" ca="1" si="9"/>
        <v/>
      </c>
      <c r="BE38" s="110" t="str">
        <f t="shared" ca="1" si="9"/>
        <v/>
      </c>
      <c r="BF38" s="110" t="str">
        <f t="shared" ca="1" si="48"/>
        <v/>
      </c>
      <c r="BG38" s="110" t="str">
        <f t="shared" ca="1" si="48"/>
        <v/>
      </c>
      <c r="BH38" s="110" t="str">
        <f t="shared" ca="1" si="48"/>
        <v/>
      </c>
      <c r="BI38" s="110" t="str">
        <f t="shared" ca="1" si="48"/>
        <v/>
      </c>
      <c r="BJ38" s="110" t="str">
        <f t="shared" ca="1" si="48"/>
        <v/>
      </c>
      <c r="BK38" s="110" t="str">
        <f t="shared" ca="1" si="56"/>
        <v/>
      </c>
      <c r="BL38" s="110" t="str">
        <f t="shared" ca="1" si="56"/>
        <v/>
      </c>
      <c r="BM38" s="110" t="str">
        <f t="shared" ca="1" si="56"/>
        <v/>
      </c>
      <c r="BN38" s="110" t="str">
        <f t="shared" ca="1" si="10"/>
        <v/>
      </c>
      <c r="BO38" s="110" t="str">
        <f t="shared" ca="1" si="10"/>
        <v/>
      </c>
      <c r="BP38" s="110" t="str">
        <f t="shared" ca="1" si="10"/>
        <v/>
      </c>
      <c r="BQ38" s="110" t="str">
        <f t="shared" ca="1" si="10"/>
        <v/>
      </c>
      <c r="BR38" s="110" t="str">
        <f t="shared" ca="1" si="56"/>
        <v/>
      </c>
      <c r="BS38" s="110" t="str">
        <f t="shared" ca="1" si="56"/>
        <v/>
      </c>
      <c r="BT38" s="110" t="str">
        <f t="shared" ca="1" si="56"/>
        <v/>
      </c>
      <c r="BU38" s="110" t="str">
        <f t="shared" ca="1" si="56"/>
        <v/>
      </c>
      <c r="BV38" s="110" t="str">
        <f t="shared" ca="1" si="10"/>
        <v/>
      </c>
      <c r="BW38" s="57" t="str">
        <f t="shared" ca="1" si="50"/>
        <v/>
      </c>
      <c r="BX38" s="57" t="str">
        <f t="shared" ca="1" si="50"/>
        <v/>
      </c>
      <c r="BY38" s="57" t="str">
        <f t="shared" ca="1" si="50"/>
        <v/>
      </c>
      <c r="BZ38" s="57" t="str">
        <f t="shared" ca="1" si="50"/>
        <v/>
      </c>
      <c r="CA38" s="57" t="str">
        <f t="shared" ca="1" si="50"/>
        <v/>
      </c>
      <c r="CB38" s="57" t="str">
        <f t="shared" ca="1" si="50"/>
        <v/>
      </c>
      <c r="CC38" s="57" t="str">
        <f t="shared" ca="1" si="23"/>
        <v/>
      </c>
      <c r="CD38" s="57"/>
      <c r="CE38" s="57" t="str">
        <f t="shared" ca="1" si="24"/>
        <v/>
      </c>
      <c r="CF38" s="57" t="str">
        <f t="shared" ca="1" si="25"/>
        <v/>
      </c>
      <c r="CG38" s="57" t="str">
        <f t="shared" ca="1" si="26"/>
        <v/>
      </c>
      <c r="CH38" s="57" t="str">
        <f t="shared" ca="1" si="27"/>
        <v/>
      </c>
      <c r="CI38" s="57" t="str">
        <f t="shared" ca="1" si="28"/>
        <v/>
      </c>
      <c r="CJ38" s="57"/>
      <c r="CK38" s="57" t="str">
        <f t="shared" ca="1" si="51"/>
        <v/>
      </c>
      <c r="CL38" s="57" t="str">
        <f t="shared" ca="1" si="51"/>
        <v/>
      </c>
      <c r="CM38" s="57" t="str">
        <f t="shared" ca="1" si="51"/>
        <v/>
      </c>
      <c r="CN38" s="57" t="str">
        <f t="shared" ca="1" si="51"/>
        <v/>
      </c>
      <c r="CO38" s="57" t="str">
        <f t="shared" ca="1" si="52"/>
        <v/>
      </c>
      <c r="CP38" s="57" t="str">
        <f t="shared" ca="1" si="52"/>
        <v/>
      </c>
      <c r="CQ38" s="57" t="str">
        <f t="shared" ca="1" si="52"/>
        <v/>
      </c>
      <c r="CR38" s="57" t="str">
        <f t="shared" ca="1" si="52"/>
        <v/>
      </c>
      <c r="CS38" s="57" t="str">
        <f t="shared" ca="1" si="52"/>
        <v/>
      </c>
      <c r="CT38" s="57" t="str">
        <f t="shared" ca="1" si="53"/>
        <v/>
      </c>
      <c r="CU38" s="57" t="str">
        <f t="shared" ca="1" si="53"/>
        <v/>
      </c>
      <c r="CV38" s="57" t="str">
        <f t="shared" ca="1" si="53"/>
        <v/>
      </c>
      <c r="CW38" s="57" t="str">
        <f t="shared" ca="1" si="53"/>
        <v/>
      </c>
      <c r="CX38" s="57" t="str">
        <f t="shared" ca="1" si="30"/>
        <v/>
      </c>
      <c r="CY38" s="57" t="str">
        <f t="shared" ca="1" si="30"/>
        <v/>
      </c>
      <c r="CZ38" s="57" t="str">
        <f t="shared" ca="1" si="30"/>
        <v/>
      </c>
      <c r="DA38" s="57" t="str">
        <f t="shared" ca="1" si="30"/>
        <v/>
      </c>
      <c r="DB38" s="57" t="str">
        <f t="shared" ca="1" si="30"/>
        <v/>
      </c>
      <c r="DC38" s="57" t="str">
        <f t="shared" ca="1" si="30"/>
        <v/>
      </c>
      <c r="DD38" s="57" t="str">
        <f t="shared" ca="1" si="30"/>
        <v/>
      </c>
      <c r="DE38" s="57" t="str">
        <f t="shared" ca="1" si="54"/>
        <v/>
      </c>
      <c r="DF38" s="57" t="str">
        <f t="shared" ca="1" si="54"/>
        <v/>
      </c>
      <c r="DG38" s="57" t="str">
        <f t="shared" ca="1" si="54"/>
        <v/>
      </c>
      <c r="DH38" s="57" t="str">
        <f t="shared" ca="1" si="31"/>
        <v/>
      </c>
      <c r="DI38" s="57" t="str">
        <f t="shared" ca="1" si="49"/>
        <v/>
      </c>
      <c r="DJ38" s="57" t="str">
        <f t="shared" ca="1" si="49"/>
        <v/>
      </c>
      <c r="DK38" s="57" t="str">
        <f t="shared" ca="1" si="49"/>
        <v/>
      </c>
      <c r="DL38" s="57" t="str">
        <f t="shared" ca="1" si="49"/>
        <v/>
      </c>
      <c r="DM38" s="57" t="str">
        <f t="shared" ca="1" si="32"/>
        <v/>
      </c>
      <c r="DN38" s="57" t="str">
        <f t="shared" ca="1" si="55"/>
        <v/>
      </c>
      <c r="DO38" s="57" t="str">
        <f t="shared" ca="1" si="55"/>
        <v/>
      </c>
      <c r="DP38" s="57" t="str">
        <f t="shared" ca="1" si="55"/>
        <v/>
      </c>
      <c r="DQ38" s="57" t="str">
        <f t="shared" ca="1" si="55"/>
        <v/>
      </c>
      <c r="DR38" s="57" t="str">
        <f t="shared" ca="1" si="55"/>
        <v/>
      </c>
      <c r="DS38" s="57" t="str">
        <f t="shared" ca="1" si="55"/>
        <v/>
      </c>
    </row>
    <row r="39" spans="1:123" s="64" customFormat="1">
      <c r="A39" s="57" t="str">
        <f t="shared" ca="1" si="16"/>
        <v/>
      </c>
      <c r="B39" s="106" t="str">
        <f t="shared" ca="1" si="17"/>
        <v/>
      </c>
      <c r="C39" s="60">
        <v>29</v>
      </c>
      <c r="D39" s="57" t="str">
        <f t="shared" ca="1" si="33"/>
        <v/>
      </c>
      <c r="E39" s="61"/>
      <c r="F39" s="61"/>
      <c r="G39" s="57" t="str">
        <f t="shared" ca="1" si="34"/>
        <v/>
      </c>
      <c r="H39" s="57" t="str">
        <f t="shared" ca="1" si="35"/>
        <v/>
      </c>
      <c r="I39" s="61" t="str">
        <f ca="1">IFERROR(VLOOKUP(H39,Parameter!L:M,2,FALSE),"")</f>
        <v/>
      </c>
      <c r="J39" s="57" t="str">
        <f t="shared" ca="1" si="36"/>
        <v/>
      </c>
      <c r="K39" s="61" t="str">
        <f ca="1">IFERROR(VLOOKUP(J39,Parameter!I:K,3,FALSE),"")</f>
        <v/>
      </c>
      <c r="L39" s="57" t="str">
        <f t="shared" ca="1" si="37"/>
        <v/>
      </c>
      <c r="M39" s="61" t="str">
        <f ca="1">IFERROR(VLOOKUP(L39,Parameter!F:H,3,FALSE),"")</f>
        <v/>
      </c>
      <c r="N39" s="57" t="str">
        <f t="shared" ca="1" si="38"/>
        <v/>
      </c>
      <c r="O39" s="61" t="str">
        <f ca="1">IFERROR(VLOOKUP(N39,Parameter!C:E,3,FALSE),"")</f>
        <v/>
      </c>
      <c r="P39" s="61" t="str">
        <f t="shared" ca="1" si="39"/>
        <v/>
      </c>
      <c r="Q39" s="61" t="str">
        <f t="shared" ca="1" si="40"/>
        <v/>
      </c>
      <c r="R39" s="57" t="str">
        <f t="shared" ca="1" si="21"/>
        <v/>
      </c>
      <c r="S39" s="57" t="str">
        <f t="shared" ca="1" si="41"/>
        <v/>
      </c>
      <c r="T39" s="57" t="str">
        <f t="shared" ca="1" si="42"/>
        <v/>
      </c>
      <c r="U39" s="61" t="str">
        <f t="shared" ca="1" si="43"/>
        <v/>
      </c>
      <c r="V39" s="61" t="str">
        <f t="shared" ca="1" si="43"/>
        <v/>
      </c>
      <c r="W39" s="61" t="str">
        <f t="shared" ca="1" si="43"/>
        <v/>
      </c>
      <c r="X39" s="61" t="str">
        <f t="shared" ca="1" si="43"/>
        <v/>
      </c>
      <c r="Y39" s="57" t="str">
        <f t="shared" ca="1" si="43"/>
        <v/>
      </c>
      <c r="Z39" s="57" t="str">
        <f t="shared" ca="1" si="44"/>
        <v/>
      </c>
      <c r="AA39" s="61" t="str">
        <f t="shared" ca="1" si="45"/>
        <v/>
      </c>
      <c r="AB39" s="61" t="str">
        <f t="shared" ca="1" si="45"/>
        <v/>
      </c>
      <c r="AC39" s="61" t="str">
        <f t="shared" ca="1" si="45"/>
        <v/>
      </c>
      <c r="AD39" s="61" t="str">
        <f t="shared" ca="1" si="3"/>
        <v/>
      </c>
      <c r="AE39" s="61" t="str">
        <f t="shared" ca="1" si="4"/>
        <v/>
      </c>
      <c r="AF39" s="57" t="str">
        <f t="shared" ca="1" si="22"/>
        <v/>
      </c>
      <c r="AG39" s="57" t="str">
        <f t="shared" ca="1" si="5"/>
        <v/>
      </c>
      <c r="AH39" s="57" t="str">
        <f t="shared" ca="1" si="6"/>
        <v/>
      </c>
      <c r="AI39" s="62" t="str">
        <f t="shared" ca="1" si="46"/>
        <v/>
      </c>
      <c r="AJ39" s="63" t="str">
        <f t="shared" ca="1" si="47"/>
        <v/>
      </c>
      <c r="AK39" s="57" t="str">
        <f t="shared" ca="1" si="47"/>
        <v/>
      </c>
      <c r="AL39" s="176" t="str">
        <f t="shared" ca="1" si="47"/>
        <v/>
      </c>
      <c r="AM39" s="176" t="str">
        <f t="shared" ca="1" si="47"/>
        <v/>
      </c>
      <c r="AN39" s="57" t="str">
        <f t="shared" ca="1" si="47"/>
        <v/>
      </c>
      <c r="AO39" s="57" t="str">
        <f t="shared" ca="1" si="47"/>
        <v/>
      </c>
      <c r="AP39" s="57" t="str">
        <f t="shared" ca="1" si="47"/>
        <v/>
      </c>
      <c r="AQ39" s="57" t="str">
        <f t="shared" ca="1" si="47"/>
        <v/>
      </c>
      <c r="AR39" s="57" t="str">
        <f t="shared" ca="1" si="47"/>
        <v/>
      </c>
      <c r="AS39" s="57" t="str">
        <f ca="1">IFERROR(VLOOKUP(L39,Parameter!F:O,10,FALSE),"")</f>
        <v/>
      </c>
      <c r="AT39" s="61" t="str">
        <f ca="1">IF(D39="","",IFERROR(IF(VLOOKUP(N39,Parameter!C:L,10,FALSE)=$AT$8,"ok","F"),"L"))</f>
        <v/>
      </c>
      <c r="AU39" s="57" t="str">
        <f t="shared" ca="1" si="8"/>
        <v/>
      </c>
      <c r="AV39" s="57" t="str">
        <f t="shared" ca="1" si="8"/>
        <v/>
      </c>
      <c r="AW39" s="57" t="str">
        <f t="shared" ca="1" si="57"/>
        <v/>
      </c>
      <c r="AX39" s="57" t="str">
        <f t="shared" ca="1" si="57"/>
        <v/>
      </c>
      <c r="AY39" s="57" t="str">
        <f t="shared" ca="1" si="57"/>
        <v/>
      </c>
      <c r="AZ39" s="57" t="str">
        <f t="shared" ca="1" si="57"/>
        <v/>
      </c>
      <c r="BA39" s="57" t="str">
        <f t="shared" ca="1" si="9"/>
        <v/>
      </c>
      <c r="BB39" s="57" t="str">
        <f t="shared" ca="1" si="9"/>
        <v/>
      </c>
      <c r="BC39" s="57" t="str">
        <f t="shared" ca="1" si="9"/>
        <v/>
      </c>
      <c r="BD39" s="57" t="str">
        <f t="shared" ca="1" si="9"/>
        <v/>
      </c>
      <c r="BE39" s="57" t="str">
        <f t="shared" ca="1" si="9"/>
        <v/>
      </c>
      <c r="BF39" s="57" t="str">
        <f t="shared" ca="1" si="48"/>
        <v/>
      </c>
      <c r="BG39" s="57" t="str">
        <f t="shared" ca="1" si="48"/>
        <v/>
      </c>
      <c r="BH39" s="57" t="str">
        <f t="shared" ca="1" si="48"/>
        <v/>
      </c>
      <c r="BI39" s="57" t="str">
        <f t="shared" ca="1" si="48"/>
        <v/>
      </c>
      <c r="BJ39" s="57" t="str">
        <f t="shared" ca="1" si="48"/>
        <v/>
      </c>
      <c r="BK39" s="57" t="str">
        <f t="shared" ca="1" si="56"/>
        <v/>
      </c>
      <c r="BL39" s="57" t="str">
        <f t="shared" ca="1" si="56"/>
        <v/>
      </c>
      <c r="BM39" s="57" t="str">
        <f t="shared" ca="1" si="56"/>
        <v/>
      </c>
      <c r="BN39" s="57" t="str">
        <f t="shared" ca="1" si="10"/>
        <v/>
      </c>
      <c r="BO39" s="57" t="str">
        <f t="shared" ref="BN39:BQ54" ca="1" si="58">IFERROR(INDIRECT($C39&amp;"!"&amp;BO$9),"")</f>
        <v/>
      </c>
      <c r="BP39" s="57" t="str">
        <f t="shared" ca="1" si="58"/>
        <v/>
      </c>
      <c r="BQ39" s="57" t="str">
        <f t="shared" ca="1" si="58"/>
        <v/>
      </c>
      <c r="BR39" s="57" t="str">
        <f t="shared" ca="1" si="56"/>
        <v/>
      </c>
      <c r="BS39" s="57" t="str">
        <f t="shared" ca="1" si="56"/>
        <v/>
      </c>
      <c r="BT39" s="57" t="str">
        <f t="shared" ca="1" si="56"/>
        <v/>
      </c>
      <c r="BU39" s="57" t="str">
        <f t="shared" ca="1" si="56"/>
        <v/>
      </c>
      <c r="BV39" s="57" t="str">
        <f t="shared" ca="1" si="10"/>
        <v/>
      </c>
      <c r="BW39" s="57" t="str">
        <f t="shared" ca="1" si="50"/>
        <v/>
      </c>
      <c r="BX39" s="57" t="str">
        <f t="shared" ca="1" si="50"/>
        <v/>
      </c>
      <c r="BY39" s="57" t="str">
        <f t="shared" ca="1" si="50"/>
        <v/>
      </c>
      <c r="BZ39" s="57" t="str">
        <f t="shared" ca="1" si="50"/>
        <v/>
      </c>
      <c r="CA39" s="57" t="str">
        <f t="shared" ca="1" si="50"/>
        <v/>
      </c>
      <c r="CB39" s="57" t="str">
        <f t="shared" ca="1" si="50"/>
        <v/>
      </c>
      <c r="CC39" s="57" t="str">
        <f t="shared" ca="1" si="23"/>
        <v/>
      </c>
      <c r="CD39" s="57"/>
      <c r="CE39" s="57" t="str">
        <f t="shared" ca="1" si="24"/>
        <v/>
      </c>
      <c r="CF39" s="57" t="str">
        <f t="shared" ca="1" si="25"/>
        <v/>
      </c>
      <c r="CG39" s="57" t="str">
        <f t="shared" ca="1" si="26"/>
        <v/>
      </c>
      <c r="CH39" s="57" t="str">
        <f t="shared" ca="1" si="27"/>
        <v/>
      </c>
      <c r="CI39" s="57" t="str">
        <f t="shared" ca="1" si="28"/>
        <v/>
      </c>
      <c r="CJ39" s="57"/>
      <c r="CK39" s="57" t="str">
        <f t="shared" ca="1" si="51"/>
        <v/>
      </c>
      <c r="CL39" s="57" t="str">
        <f t="shared" ca="1" si="51"/>
        <v/>
      </c>
      <c r="CM39" s="57" t="str">
        <f t="shared" ca="1" si="51"/>
        <v/>
      </c>
      <c r="CN39" s="57" t="str">
        <f t="shared" ca="1" si="51"/>
        <v/>
      </c>
      <c r="CO39" s="57" t="str">
        <f t="shared" ca="1" si="52"/>
        <v/>
      </c>
      <c r="CP39" s="57" t="str">
        <f t="shared" ca="1" si="52"/>
        <v/>
      </c>
      <c r="CQ39" s="57" t="str">
        <f t="shared" ca="1" si="52"/>
        <v/>
      </c>
      <c r="CR39" s="57" t="str">
        <f t="shared" ca="1" si="52"/>
        <v/>
      </c>
      <c r="CS39" s="57" t="str">
        <f t="shared" ca="1" si="52"/>
        <v/>
      </c>
      <c r="CT39" s="57" t="str">
        <f t="shared" ca="1" si="53"/>
        <v/>
      </c>
      <c r="CU39" s="57" t="str">
        <f t="shared" ca="1" si="53"/>
        <v/>
      </c>
      <c r="CV39" s="57" t="str">
        <f t="shared" ca="1" si="53"/>
        <v/>
      </c>
      <c r="CW39" s="57" t="str">
        <f t="shared" ca="1" si="53"/>
        <v/>
      </c>
      <c r="CX39" s="57" t="str">
        <f t="shared" ca="1" si="30"/>
        <v/>
      </c>
      <c r="CY39" s="57" t="str">
        <f t="shared" ca="1" si="30"/>
        <v/>
      </c>
      <c r="CZ39" s="57" t="str">
        <f t="shared" ca="1" si="30"/>
        <v/>
      </c>
      <c r="DA39" s="57" t="str">
        <f t="shared" ca="1" si="30"/>
        <v/>
      </c>
      <c r="DB39" s="57" t="str">
        <f t="shared" ca="1" si="30"/>
        <v/>
      </c>
      <c r="DC39" s="57" t="str">
        <f t="shared" ca="1" si="30"/>
        <v/>
      </c>
      <c r="DD39" s="57" t="str">
        <f t="shared" ca="1" si="30"/>
        <v/>
      </c>
      <c r="DE39" s="57" t="str">
        <f t="shared" ca="1" si="54"/>
        <v/>
      </c>
      <c r="DF39" s="57" t="str">
        <f t="shared" ca="1" si="54"/>
        <v/>
      </c>
      <c r="DG39" s="57" t="str">
        <f t="shared" ca="1" si="54"/>
        <v/>
      </c>
      <c r="DH39" s="57" t="str">
        <f t="shared" ca="1" si="31"/>
        <v/>
      </c>
      <c r="DI39" s="57" t="str">
        <f t="shared" ca="1" si="49"/>
        <v/>
      </c>
      <c r="DJ39" s="57" t="str">
        <f t="shared" ca="1" si="49"/>
        <v/>
      </c>
      <c r="DK39" s="57" t="str">
        <f t="shared" ca="1" si="49"/>
        <v/>
      </c>
      <c r="DL39" s="57" t="str">
        <f t="shared" ca="1" si="49"/>
        <v/>
      </c>
      <c r="DM39" s="57" t="str">
        <f t="shared" ca="1" si="32"/>
        <v/>
      </c>
      <c r="DN39" s="57" t="str">
        <f t="shared" ca="1" si="55"/>
        <v/>
      </c>
      <c r="DO39" s="57" t="str">
        <f t="shared" ca="1" si="55"/>
        <v/>
      </c>
      <c r="DP39" s="57" t="str">
        <f t="shared" ca="1" si="55"/>
        <v/>
      </c>
      <c r="DQ39" s="57" t="str">
        <f t="shared" ca="1" si="55"/>
        <v/>
      </c>
      <c r="DR39" s="57" t="str">
        <f t="shared" ca="1" si="55"/>
        <v/>
      </c>
      <c r="DS39" s="57" t="str">
        <f t="shared" ca="1" si="55"/>
        <v/>
      </c>
    </row>
    <row r="40" spans="1:123" s="64" customFormat="1">
      <c r="A40" s="57" t="str">
        <f t="shared" ca="1" si="16"/>
        <v/>
      </c>
      <c r="B40" s="109" t="str">
        <f t="shared" ca="1" si="17"/>
        <v/>
      </c>
      <c r="C40" s="110">
        <v>30</v>
      </c>
      <c r="D40" s="110" t="str">
        <f t="shared" ca="1" si="33"/>
        <v/>
      </c>
      <c r="E40" s="111"/>
      <c r="F40" s="111"/>
      <c r="G40" s="110" t="str">
        <f t="shared" ca="1" si="34"/>
        <v/>
      </c>
      <c r="H40" s="110" t="str">
        <f t="shared" ca="1" si="35"/>
        <v/>
      </c>
      <c r="I40" s="112" t="str">
        <f ca="1">IFERROR(VLOOKUP(H40,Parameter!L:M,2,FALSE),"")</f>
        <v/>
      </c>
      <c r="J40" s="110" t="str">
        <f t="shared" ca="1" si="36"/>
        <v/>
      </c>
      <c r="K40" s="112" t="str">
        <f ca="1">IFERROR(VLOOKUP(J40,Parameter!I:K,3,FALSE),"")</f>
        <v/>
      </c>
      <c r="L40" s="110" t="str">
        <f t="shared" ca="1" si="37"/>
        <v/>
      </c>
      <c r="M40" s="112" t="str">
        <f ca="1">IFERROR(VLOOKUP(L40,Parameter!F:H,3,FALSE),"")</f>
        <v/>
      </c>
      <c r="N40" s="110" t="str">
        <f t="shared" ca="1" si="38"/>
        <v/>
      </c>
      <c r="O40" s="112" t="str">
        <f ca="1">IFERROR(VLOOKUP(N40,Parameter!C:E,3,FALSE),"")</f>
        <v/>
      </c>
      <c r="P40" s="112" t="str">
        <f t="shared" ca="1" si="39"/>
        <v/>
      </c>
      <c r="Q40" s="112" t="str">
        <f t="shared" ca="1" si="40"/>
        <v/>
      </c>
      <c r="R40" s="110" t="str">
        <f t="shared" ca="1" si="21"/>
        <v/>
      </c>
      <c r="S40" s="110" t="str">
        <f t="shared" ca="1" si="41"/>
        <v/>
      </c>
      <c r="T40" s="110" t="str">
        <f t="shared" ca="1" si="42"/>
        <v/>
      </c>
      <c r="U40" s="112" t="str">
        <f t="shared" ca="1" si="43"/>
        <v/>
      </c>
      <c r="V40" s="112" t="str">
        <f t="shared" ca="1" si="43"/>
        <v/>
      </c>
      <c r="W40" s="112" t="str">
        <f t="shared" ca="1" si="43"/>
        <v/>
      </c>
      <c r="X40" s="112" t="str">
        <f t="shared" ca="1" si="43"/>
        <v/>
      </c>
      <c r="Y40" s="110" t="str">
        <f t="shared" ca="1" si="43"/>
        <v/>
      </c>
      <c r="Z40" s="110" t="str">
        <f t="shared" ca="1" si="44"/>
        <v/>
      </c>
      <c r="AA40" s="111" t="str">
        <f t="shared" ca="1" si="45"/>
        <v/>
      </c>
      <c r="AB40" s="112" t="str">
        <f t="shared" ca="1" si="45"/>
        <v/>
      </c>
      <c r="AC40" s="112" t="str">
        <f t="shared" ca="1" si="45"/>
        <v/>
      </c>
      <c r="AD40" s="112" t="str">
        <f t="shared" ca="1" si="3"/>
        <v/>
      </c>
      <c r="AE40" s="111" t="str">
        <f t="shared" ca="1" si="4"/>
        <v/>
      </c>
      <c r="AF40" s="110" t="str">
        <f t="shared" ca="1" si="22"/>
        <v/>
      </c>
      <c r="AG40" s="110" t="str">
        <f t="shared" ca="1" si="5"/>
        <v/>
      </c>
      <c r="AH40" s="110" t="str">
        <f t="shared" ca="1" si="6"/>
        <v/>
      </c>
      <c r="AI40" s="113" t="str">
        <f t="shared" ca="1" si="46"/>
        <v/>
      </c>
      <c r="AJ40" s="114" t="str">
        <f t="shared" ca="1" si="47"/>
        <v/>
      </c>
      <c r="AK40" s="110" t="str">
        <f t="shared" ca="1" si="47"/>
        <v/>
      </c>
      <c r="AL40" s="177" t="str">
        <f t="shared" ca="1" si="47"/>
        <v/>
      </c>
      <c r="AM40" s="177" t="str">
        <f t="shared" ca="1" si="47"/>
        <v/>
      </c>
      <c r="AN40" s="110" t="str">
        <f t="shared" ca="1" si="47"/>
        <v/>
      </c>
      <c r="AO40" s="110" t="str">
        <f t="shared" ca="1" si="47"/>
        <v/>
      </c>
      <c r="AP40" s="110" t="str">
        <f t="shared" ca="1" si="47"/>
        <v/>
      </c>
      <c r="AQ40" s="110" t="str">
        <f t="shared" ca="1" si="47"/>
        <v/>
      </c>
      <c r="AR40" s="110" t="str">
        <f t="shared" ca="1" si="47"/>
        <v/>
      </c>
      <c r="AS40" s="57" t="str">
        <f ca="1">IFERROR(VLOOKUP(L40,Parameter!F:O,10,FALSE),"")</f>
        <v/>
      </c>
      <c r="AT40" s="61" t="str">
        <f ca="1">IF(D40="","",IFERROR(IF(VLOOKUP(N40,Parameter!C:L,10,FALSE)=$AT$8,"ok","F"),"L"))</f>
        <v/>
      </c>
      <c r="AU40" s="110" t="str">
        <f t="shared" ca="1" si="8"/>
        <v/>
      </c>
      <c r="AV40" s="110" t="str">
        <f t="shared" ca="1" si="8"/>
        <v/>
      </c>
      <c r="AW40" s="110" t="str">
        <f t="shared" ca="1" si="57"/>
        <v/>
      </c>
      <c r="AX40" s="110" t="str">
        <f t="shared" ca="1" si="57"/>
        <v/>
      </c>
      <c r="AY40" s="110" t="str">
        <f t="shared" ca="1" si="57"/>
        <v/>
      </c>
      <c r="AZ40" s="110" t="str">
        <f t="shared" ca="1" si="57"/>
        <v/>
      </c>
      <c r="BA40" s="110" t="str">
        <f t="shared" ca="1" si="9"/>
        <v/>
      </c>
      <c r="BB40" s="110" t="str">
        <f t="shared" ca="1" si="9"/>
        <v/>
      </c>
      <c r="BC40" s="110" t="str">
        <f t="shared" ca="1" si="9"/>
        <v/>
      </c>
      <c r="BD40" s="110" t="str">
        <f t="shared" ca="1" si="9"/>
        <v/>
      </c>
      <c r="BE40" s="110" t="str">
        <f t="shared" ca="1" si="9"/>
        <v/>
      </c>
      <c r="BF40" s="110" t="str">
        <f t="shared" ca="1" si="48"/>
        <v/>
      </c>
      <c r="BG40" s="110" t="str">
        <f t="shared" ca="1" si="48"/>
        <v/>
      </c>
      <c r="BH40" s="110" t="str">
        <f t="shared" ca="1" si="48"/>
        <v/>
      </c>
      <c r="BI40" s="110" t="str">
        <f t="shared" ca="1" si="48"/>
        <v/>
      </c>
      <c r="BJ40" s="110" t="str">
        <f t="shared" ca="1" si="48"/>
        <v/>
      </c>
      <c r="BK40" s="110" t="str">
        <f t="shared" ca="1" si="56"/>
        <v/>
      </c>
      <c r="BL40" s="110" t="str">
        <f t="shared" ca="1" si="56"/>
        <v/>
      </c>
      <c r="BM40" s="110" t="str">
        <f t="shared" ca="1" si="56"/>
        <v/>
      </c>
      <c r="BN40" s="110" t="str">
        <f t="shared" ca="1" si="58"/>
        <v/>
      </c>
      <c r="BO40" s="110" t="str">
        <f t="shared" ca="1" si="58"/>
        <v/>
      </c>
      <c r="BP40" s="110" t="str">
        <f t="shared" ca="1" si="58"/>
        <v/>
      </c>
      <c r="BQ40" s="110" t="str">
        <f t="shared" ca="1" si="58"/>
        <v/>
      </c>
      <c r="BR40" s="110" t="str">
        <f t="shared" ca="1" si="56"/>
        <v/>
      </c>
      <c r="BS40" s="110" t="str">
        <f t="shared" ca="1" si="56"/>
        <v/>
      </c>
      <c r="BT40" s="110" t="str">
        <f t="shared" ca="1" si="56"/>
        <v/>
      </c>
      <c r="BU40" s="110" t="str">
        <f t="shared" ca="1" si="56"/>
        <v/>
      </c>
      <c r="BV40" s="110" t="str">
        <f t="shared" ca="1" si="10"/>
        <v/>
      </c>
      <c r="BW40" s="57" t="str">
        <f t="shared" ca="1" si="50"/>
        <v/>
      </c>
      <c r="BX40" s="57" t="str">
        <f t="shared" ca="1" si="50"/>
        <v/>
      </c>
      <c r="BY40" s="57" t="str">
        <f t="shared" ca="1" si="50"/>
        <v/>
      </c>
      <c r="BZ40" s="57" t="str">
        <f t="shared" ca="1" si="50"/>
        <v/>
      </c>
      <c r="CA40" s="57" t="str">
        <f t="shared" ca="1" si="50"/>
        <v/>
      </c>
      <c r="CB40" s="57" t="str">
        <f t="shared" ca="1" si="50"/>
        <v/>
      </c>
      <c r="CC40" s="57" t="str">
        <f t="shared" ca="1" si="23"/>
        <v/>
      </c>
      <c r="CD40" s="57"/>
      <c r="CE40" s="57" t="str">
        <f t="shared" ca="1" si="24"/>
        <v/>
      </c>
      <c r="CF40" s="57" t="str">
        <f t="shared" ca="1" si="25"/>
        <v/>
      </c>
      <c r="CG40" s="57" t="str">
        <f t="shared" ca="1" si="26"/>
        <v/>
      </c>
      <c r="CH40" s="57" t="str">
        <f t="shared" ca="1" si="27"/>
        <v/>
      </c>
      <c r="CI40" s="57" t="str">
        <f t="shared" ca="1" si="28"/>
        <v/>
      </c>
      <c r="CJ40" s="57"/>
      <c r="CK40" s="57" t="str">
        <f t="shared" ca="1" si="51"/>
        <v/>
      </c>
      <c r="CL40" s="57" t="str">
        <f t="shared" ca="1" si="51"/>
        <v/>
      </c>
      <c r="CM40" s="57" t="str">
        <f t="shared" ca="1" si="51"/>
        <v/>
      </c>
      <c r="CN40" s="57" t="str">
        <f t="shared" ca="1" si="51"/>
        <v/>
      </c>
      <c r="CO40" s="57" t="str">
        <f t="shared" ca="1" si="52"/>
        <v/>
      </c>
      <c r="CP40" s="57" t="str">
        <f t="shared" ca="1" si="52"/>
        <v/>
      </c>
      <c r="CQ40" s="57" t="str">
        <f t="shared" ca="1" si="52"/>
        <v/>
      </c>
      <c r="CR40" s="57" t="str">
        <f t="shared" ca="1" si="52"/>
        <v/>
      </c>
      <c r="CS40" s="57" t="str">
        <f t="shared" ca="1" si="52"/>
        <v/>
      </c>
      <c r="CT40" s="57" t="str">
        <f t="shared" ca="1" si="53"/>
        <v/>
      </c>
      <c r="CU40" s="57" t="str">
        <f t="shared" ca="1" si="53"/>
        <v/>
      </c>
      <c r="CV40" s="57" t="str">
        <f t="shared" ca="1" si="53"/>
        <v/>
      </c>
      <c r="CW40" s="57" t="str">
        <f t="shared" ca="1" si="53"/>
        <v/>
      </c>
      <c r="CX40" s="57" t="str">
        <f t="shared" ca="1" si="30"/>
        <v/>
      </c>
      <c r="CY40" s="57" t="str">
        <f t="shared" ca="1" si="30"/>
        <v/>
      </c>
      <c r="CZ40" s="57" t="str">
        <f t="shared" ca="1" si="30"/>
        <v/>
      </c>
      <c r="DA40" s="57" t="str">
        <f t="shared" ca="1" si="30"/>
        <v/>
      </c>
      <c r="DB40" s="57" t="str">
        <f t="shared" ca="1" si="30"/>
        <v/>
      </c>
      <c r="DC40" s="57" t="str">
        <f t="shared" ca="1" si="30"/>
        <v/>
      </c>
      <c r="DD40" s="57" t="str">
        <f t="shared" ca="1" si="30"/>
        <v/>
      </c>
      <c r="DE40" s="57" t="str">
        <f t="shared" ca="1" si="54"/>
        <v/>
      </c>
      <c r="DF40" s="57" t="str">
        <f t="shared" ca="1" si="54"/>
        <v/>
      </c>
      <c r="DG40" s="57" t="str">
        <f t="shared" ca="1" si="54"/>
        <v/>
      </c>
      <c r="DH40" s="57" t="str">
        <f t="shared" ca="1" si="31"/>
        <v/>
      </c>
      <c r="DI40" s="57" t="str">
        <f t="shared" ca="1" si="49"/>
        <v/>
      </c>
      <c r="DJ40" s="57" t="str">
        <f t="shared" ca="1" si="49"/>
        <v/>
      </c>
      <c r="DK40" s="57" t="str">
        <f t="shared" ca="1" si="49"/>
        <v/>
      </c>
      <c r="DL40" s="57" t="str">
        <f t="shared" ca="1" si="49"/>
        <v/>
      </c>
      <c r="DM40" s="57" t="str">
        <f t="shared" ca="1" si="32"/>
        <v/>
      </c>
      <c r="DN40" s="57" t="str">
        <f t="shared" ca="1" si="55"/>
        <v/>
      </c>
      <c r="DO40" s="57" t="str">
        <f t="shared" ca="1" si="55"/>
        <v/>
      </c>
      <c r="DP40" s="57" t="str">
        <f t="shared" ca="1" si="55"/>
        <v/>
      </c>
      <c r="DQ40" s="57" t="str">
        <f t="shared" ca="1" si="55"/>
        <v/>
      </c>
      <c r="DR40" s="57" t="str">
        <f t="shared" ca="1" si="55"/>
        <v/>
      </c>
      <c r="DS40" s="57" t="str">
        <f t="shared" ca="1" si="55"/>
        <v/>
      </c>
    </row>
    <row r="41" spans="1:123" s="64" customFormat="1">
      <c r="A41" s="57" t="str">
        <f t="shared" ca="1" si="16"/>
        <v/>
      </c>
      <c r="B41" s="106" t="str">
        <f t="shared" ca="1" si="17"/>
        <v/>
      </c>
      <c r="C41" s="60">
        <v>31</v>
      </c>
      <c r="D41" s="57" t="str">
        <f t="shared" ca="1" si="33"/>
        <v/>
      </c>
      <c r="E41" s="61"/>
      <c r="F41" s="61"/>
      <c r="G41" s="57" t="str">
        <f t="shared" ca="1" si="34"/>
        <v/>
      </c>
      <c r="H41" s="57" t="str">
        <f t="shared" ca="1" si="35"/>
        <v/>
      </c>
      <c r="I41" s="61" t="str">
        <f ca="1">IFERROR(VLOOKUP(H41,Parameter!L:M,2,FALSE),"")</f>
        <v/>
      </c>
      <c r="J41" s="57" t="str">
        <f t="shared" ca="1" si="36"/>
        <v/>
      </c>
      <c r="K41" s="61" t="str">
        <f ca="1">IFERROR(VLOOKUP(J41,Parameter!I:K,3,FALSE),"")</f>
        <v/>
      </c>
      <c r="L41" s="57" t="str">
        <f t="shared" ca="1" si="37"/>
        <v/>
      </c>
      <c r="M41" s="61" t="str">
        <f ca="1">IFERROR(VLOOKUP(L41,Parameter!F:H,3,FALSE),"")</f>
        <v/>
      </c>
      <c r="N41" s="57" t="str">
        <f t="shared" ca="1" si="38"/>
        <v/>
      </c>
      <c r="O41" s="61" t="str">
        <f ca="1">IFERROR(VLOOKUP(N41,Parameter!C:E,3,FALSE),"")</f>
        <v/>
      </c>
      <c r="P41" s="61" t="str">
        <f t="shared" ca="1" si="39"/>
        <v/>
      </c>
      <c r="Q41" s="61" t="str">
        <f t="shared" ca="1" si="40"/>
        <v/>
      </c>
      <c r="R41" s="57" t="str">
        <f t="shared" ca="1" si="21"/>
        <v/>
      </c>
      <c r="S41" s="57" t="str">
        <f t="shared" ca="1" si="41"/>
        <v/>
      </c>
      <c r="T41" s="57" t="str">
        <f t="shared" ca="1" si="42"/>
        <v/>
      </c>
      <c r="U41" s="61" t="str">
        <f t="shared" ca="1" si="43"/>
        <v/>
      </c>
      <c r="V41" s="61" t="str">
        <f t="shared" ca="1" si="43"/>
        <v/>
      </c>
      <c r="W41" s="61" t="str">
        <f t="shared" ca="1" si="43"/>
        <v/>
      </c>
      <c r="X41" s="61" t="str">
        <f t="shared" ca="1" si="43"/>
        <v/>
      </c>
      <c r="Y41" s="57" t="str">
        <f t="shared" ca="1" si="43"/>
        <v/>
      </c>
      <c r="Z41" s="57" t="str">
        <f t="shared" ca="1" si="44"/>
        <v/>
      </c>
      <c r="AA41" s="61" t="str">
        <f t="shared" ca="1" si="45"/>
        <v/>
      </c>
      <c r="AB41" s="61" t="str">
        <f t="shared" ca="1" si="45"/>
        <v/>
      </c>
      <c r="AC41" s="61" t="str">
        <f t="shared" ca="1" si="45"/>
        <v/>
      </c>
      <c r="AD41" s="61" t="str">
        <f t="shared" ca="1" si="3"/>
        <v/>
      </c>
      <c r="AE41" s="61" t="str">
        <f t="shared" ca="1" si="4"/>
        <v/>
      </c>
      <c r="AF41" s="57" t="str">
        <f t="shared" ca="1" si="22"/>
        <v/>
      </c>
      <c r="AG41" s="57" t="str">
        <f t="shared" ca="1" si="5"/>
        <v/>
      </c>
      <c r="AH41" s="57" t="str">
        <f t="shared" ca="1" si="6"/>
        <v/>
      </c>
      <c r="AI41" s="62" t="str">
        <f t="shared" ca="1" si="46"/>
        <v/>
      </c>
      <c r="AJ41" s="63" t="str">
        <f t="shared" ca="1" si="47"/>
        <v/>
      </c>
      <c r="AK41" s="57" t="str">
        <f t="shared" ca="1" si="47"/>
        <v/>
      </c>
      <c r="AL41" s="176" t="str">
        <f t="shared" ca="1" si="47"/>
        <v/>
      </c>
      <c r="AM41" s="176" t="str">
        <f t="shared" ref="AM41:AR72" ca="1" si="59">IFERROR(INDIRECT($C41&amp;"!"&amp;AM$9),"")</f>
        <v/>
      </c>
      <c r="AN41" s="57" t="str">
        <f t="shared" ca="1" si="59"/>
        <v/>
      </c>
      <c r="AO41" s="57" t="str">
        <f t="shared" ca="1" si="59"/>
        <v/>
      </c>
      <c r="AP41" s="57" t="str">
        <f t="shared" ca="1" si="59"/>
        <v/>
      </c>
      <c r="AQ41" s="57" t="str">
        <f t="shared" ca="1" si="59"/>
        <v/>
      </c>
      <c r="AR41" s="57" t="str">
        <f t="shared" ca="1" si="59"/>
        <v/>
      </c>
      <c r="AS41" s="57" t="str">
        <f ca="1">IFERROR(VLOOKUP(L41,Parameter!F:O,10,FALSE),"")</f>
        <v/>
      </c>
      <c r="AT41" s="61" t="str">
        <f ca="1">IF(D41="","",IFERROR(IF(VLOOKUP(N41,Parameter!C:L,10,FALSE)=$AT$8,"ok","F"),"L"))</f>
        <v/>
      </c>
      <c r="AU41" s="57" t="str">
        <f t="shared" ca="1" si="8"/>
        <v/>
      </c>
      <c r="AV41" s="57" t="str">
        <f t="shared" ca="1" si="8"/>
        <v/>
      </c>
      <c r="AW41" s="57" t="str">
        <f t="shared" ca="1" si="57"/>
        <v/>
      </c>
      <c r="AX41" s="57" t="str">
        <f t="shared" ca="1" si="57"/>
        <v/>
      </c>
      <c r="AY41" s="57" t="str">
        <f t="shared" ca="1" si="57"/>
        <v/>
      </c>
      <c r="AZ41" s="57" t="str">
        <f t="shared" ca="1" si="57"/>
        <v/>
      </c>
      <c r="BA41" s="57" t="str">
        <f t="shared" ca="1" si="9"/>
        <v/>
      </c>
      <c r="BB41" s="57" t="str">
        <f t="shared" ca="1" si="9"/>
        <v/>
      </c>
      <c r="BC41" s="57" t="str">
        <f t="shared" ca="1" si="9"/>
        <v/>
      </c>
      <c r="BD41" s="57" t="str">
        <f t="shared" ca="1" si="9"/>
        <v/>
      </c>
      <c r="BE41" s="57" t="str">
        <f t="shared" ca="1" si="9"/>
        <v/>
      </c>
      <c r="BF41" s="57" t="str">
        <f t="shared" ca="1" si="48"/>
        <v/>
      </c>
      <c r="BG41" s="57" t="str">
        <f t="shared" ca="1" si="48"/>
        <v/>
      </c>
      <c r="BH41" s="57" t="str">
        <f t="shared" ca="1" si="48"/>
        <v/>
      </c>
      <c r="BI41" s="57" t="str">
        <f t="shared" ca="1" si="48"/>
        <v/>
      </c>
      <c r="BJ41" s="57" t="str">
        <f t="shared" ca="1" si="48"/>
        <v/>
      </c>
      <c r="BK41" s="57" t="str">
        <f t="shared" ca="1" si="56"/>
        <v/>
      </c>
      <c r="BL41" s="57" t="str">
        <f t="shared" ca="1" si="56"/>
        <v/>
      </c>
      <c r="BM41" s="57" t="str">
        <f t="shared" ca="1" si="56"/>
        <v/>
      </c>
      <c r="BN41" s="57" t="str">
        <f t="shared" ca="1" si="58"/>
        <v/>
      </c>
      <c r="BO41" s="57" t="str">
        <f t="shared" ca="1" si="58"/>
        <v/>
      </c>
      <c r="BP41" s="57" t="str">
        <f t="shared" ca="1" si="58"/>
        <v/>
      </c>
      <c r="BQ41" s="57" t="str">
        <f t="shared" ca="1" si="58"/>
        <v/>
      </c>
      <c r="BR41" s="57" t="str">
        <f t="shared" ca="1" si="56"/>
        <v/>
      </c>
      <c r="BS41" s="57" t="str">
        <f t="shared" ca="1" si="56"/>
        <v/>
      </c>
      <c r="BT41" s="57" t="str">
        <f t="shared" ca="1" si="56"/>
        <v/>
      </c>
      <c r="BU41" s="57" t="str">
        <f t="shared" ca="1" si="56"/>
        <v/>
      </c>
      <c r="BV41" s="57" t="str">
        <f t="shared" ca="1" si="10"/>
        <v/>
      </c>
      <c r="BW41" s="57" t="str">
        <f t="shared" ca="1" si="50"/>
        <v/>
      </c>
      <c r="BX41" s="57" t="str">
        <f t="shared" ca="1" si="50"/>
        <v/>
      </c>
      <c r="BY41" s="57" t="str">
        <f t="shared" ca="1" si="50"/>
        <v/>
      </c>
      <c r="BZ41" s="57" t="str">
        <f t="shared" ca="1" si="50"/>
        <v/>
      </c>
      <c r="CA41" s="57" t="str">
        <f t="shared" ca="1" si="50"/>
        <v/>
      </c>
      <c r="CB41" s="57" t="str">
        <f t="shared" ca="1" si="50"/>
        <v/>
      </c>
      <c r="CC41" s="57" t="str">
        <f t="shared" ca="1" si="23"/>
        <v/>
      </c>
      <c r="CD41" s="57"/>
      <c r="CE41" s="57" t="str">
        <f t="shared" ca="1" si="24"/>
        <v/>
      </c>
      <c r="CF41" s="57" t="str">
        <f t="shared" ca="1" si="25"/>
        <v/>
      </c>
      <c r="CG41" s="57" t="str">
        <f t="shared" ca="1" si="26"/>
        <v/>
      </c>
      <c r="CH41" s="57" t="str">
        <f t="shared" ca="1" si="27"/>
        <v/>
      </c>
      <c r="CI41" s="57" t="str">
        <f t="shared" ca="1" si="28"/>
        <v/>
      </c>
      <c r="CJ41" s="57"/>
      <c r="CK41" s="57" t="str">
        <f t="shared" ca="1" si="51"/>
        <v/>
      </c>
      <c r="CL41" s="57" t="str">
        <f t="shared" ca="1" si="51"/>
        <v/>
      </c>
      <c r="CM41" s="57" t="str">
        <f t="shared" ca="1" si="51"/>
        <v/>
      </c>
      <c r="CN41" s="57" t="str">
        <f t="shared" ca="1" si="51"/>
        <v/>
      </c>
      <c r="CO41" s="57" t="str">
        <f t="shared" ca="1" si="52"/>
        <v/>
      </c>
      <c r="CP41" s="57" t="str">
        <f t="shared" ca="1" si="52"/>
        <v/>
      </c>
      <c r="CQ41" s="57" t="str">
        <f t="shared" ca="1" si="52"/>
        <v/>
      </c>
      <c r="CR41" s="57" t="str">
        <f t="shared" ca="1" si="52"/>
        <v/>
      </c>
      <c r="CS41" s="57" t="str">
        <f t="shared" ca="1" si="52"/>
        <v/>
      </c>
      <c r="CT41" s="57" t="str">
        <f t="shared" ca="1" si="53"/>
        <v/>
      </c>
      <c r="CU41" s="57" t="str">
        <f t="shared" ca="1" si="53"/>
        <v/>
      </c>
      <c r="CV41" s="57" t="str">
        <f t="shared" ca="1" si="53"/>
        <v/>
      </c>
      <c r="CW41" s="57" t="str">
        <f t="shared" ca="1" si="53"/>
        <v/>
      </c>
      <c r="CX41" s="57" t="str">
        <f t="shared" ca="1" si="30"/>
        <v/>
      </c>
      <c r="CY41" s="57" t="str">
        <f t="shared" ca="1" si="30"/>
        <v/>
      </c>
      <c r="CZ41" s="57" t="str">
        <f t="shared" ca="1" si="30"/>
        <v/>
      </c>
      <c r="DA41" s="57" t="str">
        <f t="shared" ca="1" si="30"/>
        <v/>
      </c>
      <c r="DB41" s="57" t="str">
        <f t="shared" ca="1" si="30"/>
        <v/>
      </c>
      <c r="DC41" s="57" t="str">
        <f t="shared" ca="1" si="30"/>
        <v/>
      </c>
      <c r="DD41" s="57" t="str">
        <f t="shared" ca="1" si="30"/>
        <v/>
      </c>
      <c r="DE41" s="57" t="str">
        <f t="shared" ca="1" si="54"/>
        <v/>
      </c>
      <c r="DF41" s="57" t="str">
        <f t="shared" ca="1" si="54"/>
        <v/>
      </c>
      <c r="DG41" s="57" t="str">
        <f t="shared" ca="1" si="54"/>
        <v/>
      </c>
      <c r="DH41" s="57" t="str">
        <f t="shared" ca="1" si="31"/>
        <v/>
      </c>
      <c r="DI41" s="57" t="str">
        <f t="shared" ca="1" si="49"/>
        <v/>
      </c>
      <c r="DJ41" s="57" t="str">
        <f t="shared" ca="1" si="49"/>
        <v/>
      </c>
      <c r="DK41" s="57" t="str">
        <f t="shared" ca="1" si="49"/>
        <v/>
      </c>
      <c r="DL41" s="57" t="str">
        <f t="shared" ca="1" si="49"/>
        <v/>
      </c>
      <c r="DM41" s="57" t="str">
        <f t="shared" ca="1" si="32"/>
        <v/>
      </c>
      <c r="DN41" s="57" t="str">
        <f t="shared" ca="1" si="55"/>
        <v/>
      </c>
      <c r="DO41" s="57" t="str">
        <f t="shared" ca="1" si="55"/>
        <v/>
      </c>
      <c r="DP41" s="57" t="str">
        <f t="shared" ca="1" si="55"/>
        <v/>
      </c>
      <c r="DQ41" s="57" t="str">
        <f t="shared" ca="1" si="55"/>
        <v/>
      </c>
      <c r="DR41" s="57" t="str">
        <f t="shared" ca="1" si="55"/>
        <v/>
      </c>
      <c r="DS41" s="57" t="str">
        <f t="shared" ca="1" si="55"/>
        <v/>
      </c>
    </row>
    <row r="42" spans="1:123" s="64" customFormat="1">
      <c r="A42" s="57" t="str">
        <f t="shared" ca="1" si="16"/>
        <v/>
      </c>
      <c r="B42" s="109" t="str">
        <f t="shared" ca="1" si="17"/>
        <v/>
      </c>
      <c r="C42" s="110">
        <v>32</v>
      </c>
      <c r="D42" s="110" t="str">
        <f t="shared" ca="1" si="33"/>
        <v/>
      </c>
      <c r="E42" s="111"/>
      <c r="F42" s="111"/>
      <c r="G42" s="110" t="str">
        <f t="shared" ca="1" si="34"/>
        <v/>
      </c>
      <c r="H42" s="110" t="str">
        <f t="shared" ca="1" si="35"/>
        <v/>
      </c>
      <c r="I42" s="112" t="str">
        <f ca="1">IFERROR(VLOOKUP(H42,Parameter!L:M,2,FALSE),"")</f>
        <v/>
      </c>
      <c r="J42" s="110" t="str">
        <f t="shared" ca="1" si="36"/>
        <v/>
      </c>
      <c r="K42" s="112" t="str">
        <f ca="1">IFERROR(VLOOKUP(J42,Parameter!I:K,3,FALSE),"")</f>
        <v/>
      </c>
      <c r="L42" s="110" t="str">
        <f t="shared" ca="1" si="37"/>
        <v/>
      </c>
      <c r="M42" s="112" t="str">
        <f ca="1">IFERROR(VLOOKUP(L42,Parameter!F:H,3,FALSE),"")</f>
        <v/>
      </c>
      <c r="N42" s="110" t="str">
        <f t="shared" ca="1" si="38"/>
        <v/>
      </c>
      <c r="O42" s="112" t="str">
        <f ca="1">IFERROR(VLOOKUP(N42,Parameter!C:E,3,FALSE),"")</f>
        <v/>
      </c>
      <c r="P42" s="112" t="str">
        <f t="shared" ca="1" si="39"/>
        <v/>
      </c>
      <c r="Q42" s="112" t="str">
        <f t="shared" ca="1" si="40"/>
        <v/>
      </c>
      <c r="R42" s="110" t="str">
        <f t="shared" ca="1" si="21"/>
        <v/>
      </c>
      <c r="S42" s="110" t="str">
        <f t="shared" ca="1" si="41"/>
        <v/>
      </c>
      <c r="T42" s="110" t="str">
        <f t="shared" ca="1" si="42"/>
        <v/>
      </c>
      <c r="U42" s="112" t="str">
        <f t="shared" ca="1" si="43"/>
        <v/>
      </c>
      <c r="V42" s="112" t="str">
        <f t="shared" ca="1" si="43"/>
        <v/>
      </c>
      <c r="W42" s="112" t="str">
        <f t="shared" ca="1" si="43"/>
        <v/>
      </c>
      <c r="X42" s="112" t="str">
        <f t="shared" ca="1" si="43"/>
        <v/>
      </c>
      <c r="Y42" s="110" t="str">
        <f t="shared" ca="1" si="43"/>
        <v/>
      </c>
      <c r="Z42" s="110" t="str">
        <f t="shared" ca="1" si="44"/>
        <v/>
      </c>
      <c r="AA42" s="111" t="str">
        <f t="shared" ca="1" si="45"/>
        <v/>
      </c>
      <c r="AB42" s="112" t="str">
        <f t="shared" ca="1" si="45"/>
        <v/>
      </c>
      <c r="AC42" s="112" t="str">
        <f t="shared" ca="1" si="45"/>
        <v/>
      </c>
      <c r="AD42" s="112" t="str">
        <f t="shared" ca="1" si="3"/>
        <v/>
      </c>
      <c r="AE42" s="111" t="str">
        <f t="shared" ca="1" si="4"/>
        <v/>
      </c>
      <c r="AF42" s="110" t="str">
        <f t="shared" ca="1" si="22"/>
        <v/>
      </c>
      <c r="AG42" s="110" t="str">
        <f t="shared" ca="1" si="5"/>
        <v/>
      </c>
      <c r="AH42" s="110" t="str">
        <f t="shared" ca="1" si="6"/>
        <v/>
      </c>
      <c r="AI42" s="113" t="str">
        <f t="shared" ca="1" si="46"/>
        <v/>
      </c>
      <c r="AJ42" s="114" t="str">
        <f t="shared" ref="AJ42:AR73" ca="1" si="60">IFERROR(INDIRECT($C42&amp;"!"&amp;AJ$9),"")</f>
        <v/>
      </c>
      <c r="AK42" s="110" t="str">
        <f t="shared" ca="1" si="60"/>
        <v/>
      </c>
      <c r="AL42" s="177" t="str">
        <f t="shared" ca="1" si="60"/>
        <v/>
      </c>
      <c r="AM42" s="177" t="str">
        <f t="shared" ca="1" si="59"/>
        <v/>
      </c>
      <c r="AN42" s="110" t="str">
        <f t="shared" ca="1" si="59"/>
        <v/>
      </c>
      <c r="AO42" s="110" t="str">
        <f t="shared" ca="1" si="59"/>
        <v/>
      </c>
      <c r="AP42" s="110" t="str">
        <f t="shared" ca="1" si="59"/>
        <v/>
      </c>
      <c r="AQ42" s="110" t="str">
        <f t="shared" ca="1" si="59"/>
        <v/>
      </c>
      <c r="AR42" s="110" t="str">
        <f t="shared" ca="1" si="59"/>
        <v/>
      </c>
      <c r="AS42" s="57" t="str">
        <f ca="1">IFERROR(VLOOKUP(L42,Parameter!F:O,10,FALSE),"")</f>
        <v/>
      </c>
      <c r="AT42" s="61" t="str">
        <f ca="1">IF(D42="","",IFERROR(IF(VLOOKUP(N42,Parameter!C:L,10,FALSE)=$AT$8,"ok","F"),"L"))</f>
        <v/>
      </c>
      <c r="AU42" s="110" t="str">
        <f t="shared" ca="1" si="8"/>
        <v/>
      </c>
      <c r="AV42" s="110" t="str">
        <f t="shared" ca="1" si="8"/>
        <v/>
      </c>
      <c r="AW42" s="110" t="str">
        <f t="shared" ca="1" si="57"/>
        <v/>
      </c>
      <c r="AX42" s="110" t="str">
        <f t="shared" ca="1" si="57"/>
        <v/>
      </c>
      <c r="AY42" s="110" t="str">
        <f t="shared" ca="1" si="57"/>
        <v/>
      </c>
      <c r="AZ42" s="110" t="str">
        <f t="shared" ca="1" si="57"/>
        <v/>
      </c>
      <c r="BA42" s="110" t="str">
        <f t="shared" ca="1" si="9"/>
        <v/>
      </c>
      <c r="BB42" s="110" t="str">
        <f t="shared" ca="1" si="9"/>
        <v/>
      </c>
      <c r="BC42" s="110" t="str">
        <f t="shared" ca="1" si="9"/>
        <v/>
      </c>
      <c r="BD42" s="110" t="str">
        <f t="shared" ca="1" si="9"/>
        <v/>
      </c>
      <c r="BE42" s="110" t="str">
        <f t="shared" ca="1" si="9"/>
        <v/>
      </c>
      <c r="BF42" s="110" t="str">
        <f t="shared" ca="1" si="48"/>
        <v/>
      </c>
      <c r="BG42" s="110" t="str">
        <f t="shared" ca="1" si="48"/>
        <v/>
      </c>
      <c r="BH42" s="110" t="str">
        <f t="shared" ca="1" si="48"/>
        <v/>
      </c>
      <c r="BI42" s="110" t="str">
        <f t="shared" ca="1" si="48"/>
        <v/>
      </c>
      <c r="BJ42" s="110" t="str">
        <f t="shared" ca="1" si="48"/>
        <v/>
      </c>
      <c r="BK42" s="110" t="str">
        <f t="shared" ca="1" si="56"/>
        <v/>
      </c>
      <c r="BL42" s="110" t="str">
        <f t="shared" ca="1" si="56"/>
        <v/>
      </c>
      <c r="BM42" s="110" t="str">
        <f t="shared" ca="1" si="56"/>
        <v/>
      </c>
      <c r="BN42" s="110" t="str">
        <f t="shared" ca="1" si="58"/>
        <v/>
      </c>
      <c r="BO42" s="110" t="str">
        <f t="shared" ca="1" si="58"/>
        <v/>
      </c>
      <c r="BP42" s="110" t="str">
        <f t="shared" ca="1" si="58"/>
        <v/>
      </c>
      <c r="BQ42" s="110" t="str">
        <f t="shared" ca="1" si="58"/>
        <v/>
      </c>
      <c r="BR42" s="110" t="str">
        <f t="shared" ca="1" si="56"/>
        <v/>
      </c>
      <c r="BS42" s="110" t="str">
        <f t="shared" ca="1" si="56"/>
        <v/>
      </c>
      <c r="BT42" s="110" t="str">
        <f t="shared" ca="1" si="56"/>
        <v/>
      </c>
      <c r="BU42" s="110" t="str">
        <f t="shared" ca="1" si="56"/>
        <v/>
      </c>
      <c r="BV42" s="110" t="str">
        <f t="shared" ca="1" si="10"/>
        <v/>
      </c>
      <c r="BW42" s="57" t="str">
        <f t="shared" ca="1" si="50"/>
        <v/>
      </c>
      <c r="BX42" s="57" t="str">
        <f t="shared" ca="1" si="50"/>
        <v/>
      </c>
      <c r="BY42" s="57" t="str">
        <f t="shared" ca="1" si="50"/>
        <v/>
      </c>
      <c r="BZ42" s="57" t="str">
        <f t="shared" ca="1" si="50"/>
        <v/>
      </c>
      <c r="CA42" s="57" t="str">
        <f t="shared" ca="1" si="50"/>
        <v/>
      </c>
      <c r="CB42" s="57" t="str">
        <f t="shared" ca="1" si="50"/>
        <v/>
      </c>
      <c r="CC42" s="57" t="str">
        <f t="shared" ca="1" si="23"/>
        <v/>
      </c>
      <c r="CD42" s="57"/>
      <c r="CE42" s="57" t="str">
        <f t="shared" ca="1" si="24"/>
        <v/>
      </c>
      <c r="CF42" s="57" t="str">
        <f t="shared" ca="1" si="25"/>
        <v/>
      </c>
      <c r="CG42" s="57" t="str">
        <f t="shared" ca="1" si="26"/>
        <v/>
      </c>
      <c r="CH42" s="57" t="str">
        <f t="shared" ca="1" si="27"/>
        <v/>
      </c>
      <c r="CI42" s="57" t="str">
        <f t="shared" ca="1" si="28"/>
        <v/>
      </c>
      <c r="CJ42" s="57"/>
      <c r="CK42" s="57" t="str">
        <f t="shared" ca="1" si="51"/>
        <v/>
      </c>
      <c r="CL42" s="57" t="str">
        <f t="shared" ca="1" si="51"/>
        <v/>
      </c>
      <c r="CM42" s="57" t="str">
        <f t="shared" ca="1" si="51"/>
        <v/>
      </c>
      <c r="CN42" s="57" t="str">
        <f t="shared" ca="1" si="51"/>
        <v/>
      </c>
      <c r="CO42" s="57" t="str">
        <f t="shared" ca="1" si="52"/>
        <v/>
      </c>
      <c r="CP42" s="57" t="str">
        <f t="shared" ca="1" si="52"/>
        <v/>
      </c>
      <c r="CQ42" s="57" t="str">
        <f t="shared" ca="1" si="52"/>
        <v/>
      </c>
      <c r="CR42" s="57" t="str">
        <f t="shared" ca="1" si="52"/>
        <v/>
      </c>
      <c r="CS42" s="57" t="str">
        <f t="shared" ca="1" si="52"/>
        <v/>
      </c>
      <c r="CT42" s="57" t="str">
        <f t="shared" ca="1" si="53"/>
        <v/>
      </c>
      <c r="CU42" s="57" t="str">
        <f t="shared" ca="1" si="53"/>
        <v/>
      </c>
      <c r="CV42" s="57" t="str">
        <f t="shared" ca="1" si="53"/>
        <v/>
      </c>
      <c r="CW42" s="57" t="str">
        <f t="shared" ca="1" si="53"/>
        <v/>
      </c>
      <c r="CX42" s="57" t="str">
        <f t="shared" ca="1" si="30"/>
        <v/>
      </c>
      <c r="CY42" s="57" t="str">
        <f t="shared" ca="1" si="30"/>
        <v/>
      </c>
      <c r="CZ42" s="57" t="str">
        <f t="shared" ca="1" si="30"/>
        <v/>
      </c>
      <c r="DA42" s="57" t="str">
        <f t="shared" ca="1" si="30"/>
        <v/>
      </c>
      <c r="DB42" s="57" t="str">
        <f t="shared" ca="1" si="30"/>
        <v/>
      </c>
      <c r="DC42" s="57" t="str">
        <f t="shared" ca="1" si="30"/>
        <v/>
      </c>
      <c r="DD42" s="57" t="str">
        <f t="shared" ca="1" si="30"/>
        <v/>
      </c>
      <c r="DE42" s="57" t="str">
        <f t="shared" ca="1" si="54"/>
        <v/>
      </c>
      <c r="DF42" s="57" t="str">
        <f t="shared" ca="1" si="54"/>
        <v/>
      </c>
      <c r="DG42" s="57" t="str">
        <f t="shared" ca="1" si="54"/>
        <v/>
      </c>
      <c r="DH42" s="57" t="str">
        <f t="shared" ca="1" si="31"/>
        <v/>
      </c>
      <c r="DI42" s="57" t="str">
        <f t="shared" ca="1" si="49"/>
        <v/>
      </c>
      <c r="DJ42" s="57" t="str">
        <f t="shared" ca="1" si="49"/>
        <v/>
      </c>
      <c r="DK42" s="57" t="str">
        <f t="shared" ca="1" si="49"/>
        <v/>
      </c>
      <c r="DL42" s="57" t="str">
        <f t="shared" ca="1" si="49"/>
        <v/>
      </c>
      <c r="DM42" s="57" t="str">
        <f t="shared" ca="1" si="32"/>
        <v/>
      </c>
      <c r="DN42" s="57" t="str">
        <f t="shared" ca="1" si="55"/>
        <v/>
      </c>
      <c r="DO42" s="57" t="str">
        <f t="shared" ca="1" si="55"/>
        <v/>
      </c>
      <c r="DP42" s="57" t="str">
        <f t="shared" ca="1" si="55"/>
        <v/>
      </c>
      <c r="DQ42" s="57" t="str">
        <f t="shared" ca="1" si="55"/>
        <v/>
      </c>
      <c r="DR42" s="57" t="str">
        <f t="shared" ca="1" si="55"/>
        <v/>
      </c>
      <c r="DS42" s="57" t="str">
        <f t="shared" ca="1" si="55"/>
        <v/>
      </c>
    </row>
    <row r="43" spans="1:123" s="64" customFormat="1">
      <c r="A43" s="57" t="str">
        <f t="shared" ca="1" si="16"/>
        <v/>
      </c>
      <c r="B43" s="106" t="str">
        <f t="shared" ca="1" si="17"/>
        <v/>
      </c>
      <c r="C43" s="60">
        <v>33</v>
      </c>
      <c r="D43" s="57" t="str">
        <f t="shared" ca="1" si="33"/>
        <v/>
      </c>
      <c r="E43" s="61"/>
      <c r="F43" s="61"/>
      <c r="G43" s="57" t="str">
        <f t="shared" ca="1" si="34"/>
        <v/>
      </c>
      <c r="H43" s="57" t="str">
        <f t="shared" ca="1" si="35"/>
        <v/>
      </c>
      <c r="I43" s="61" t="str">
        <f ca="1">IFERROR(VLOOKUP(H43,Parameter!L:M,2,FALSE),"")</f>
        <v/>
      </c>
      <c r="J43" s="57" t="str">
        <f t="shared" ca="1" si="36"/>
        <v/>
      </c>
      <c r="K43" s="61" t="str">
        <f ca="1">IFERROR(VLOOKUP(J43,Parameter!I:K,3,FALSE),"")</f>
        <v/>
      </c>
      <c r="L43" s="57" t="str">
        <f t="shared" ca="1" si="37"/>
        <v/>
      </c>
      <c r="M43" s="61" t="str">
        <f ca="1">IFERROR(VLOOKUP(L43,Parameter!F:H,3,FALSE),"")</f>
        <v/>
      </c>
      <c r="N43" s="57" t="str">
        <f t="shared" ca="1" si="38"/>
        <v/>
      </c>
      <c r="O43" s="61" t="str">
        <f ca="1">IFERROR(VLOOKUP(N43,Parameter!C:E,3,FALSE),"")</f>
        <v/>
      </c>
      <c r="P43" s="61" t="str">
        <f t="shared" ca="1" si="39"/>
        <v/>
      </c>
      <c r="Q43" s="61" t="str">
        <f t="shared" ca="1" si="40"/>
        <v/>
      </c>
      <c r="R43" s="57" t="str">
        <f t="shared" ca="1" si="21"/>
        <v/>
      </c>
      <c r="S43" s="57" t="str">
        <f t="shared" ca="1" si="41"/>
        <v/>
      </c>
      <c r="T43" s="57" t="str">
        <f t="shared" ca="1" si="42"/>
        <v/>
      </c>
      <c r="U43" s="61" t="str">
        <f t="shared" ca="1" si="43"/>
        <v/>
      </c>
      <c r="V43" s="61" t="str">
        <f t="shared" ca="1" si="43"/>
        <v/>
      </c>
      <c r="W43" s="61" t="str">
        <f t="shared" ca="1" si="43"/>
        <v/>
      </c>
      <c r="X43" s="61" t="str">
        <f t="shared" ca="1" si="43"/>
        <v/>
      </c>
      <c r="Y43" s="57" t="str">
        <f t="shared" ca="1" si="43"/>
        <v/>
      </c>
      <c r="Z43" s="57" t="str">
        <f t="shared" ca="1" si="44"/>
        <v/>
      </c>
      <c r="AA43" s="61" t="str">
        <f t="shared" ca="1" si="45"/>
        <v/>
      </c>
      <c r="AB43" s="61" t="str">
        <f t="shared" ca="1" si="45"/>
        <v/>
      </c>
      <c r="AC43" s="61" t="str">
        <f t="shared" ca="1" si="45"/>
        <v/>
      </c>
      <c r="AD43" s="61" t="str">
        <f t="shared" ref="AD43:AD74" ca="1" si="61">IFERROR(IF(INDIRECT($C43&amp;"!"&amp;$AD$9)="x","PbS oder ASP oder Kinderfarm","Jugendfreizeiteinrichtungen (JFE)"),"")</f>
        <v/>
      </c>
      <c r="AE43" s="61" t="str">
        <f t="shared" ref="AE43:AE74" ca="1" si="62">IFERROR(INDIRECT($C43&amp;"!"&amp;$AE$9),"")</f>
        <v/>
      </c>
      <c r="AF43" s="57" t="str">
        <f t="shared" ca="1" si="22"/>
        <v/>
      </c>
      <c r="AG43" s="57" t="str">
        <f t="shared" ref="AG43:AG74" ca="1" si="63">IFERROR(IF(LEFT(INDIRECT($C43&amp;"!"&amp;$AG$9),1)="J","ja","nein"),"")</f>
        <v/>
      </c>
      <c r="AH43" s="57" t="str">
        <f t="shared" ref="AH43:AH74" ca="1" si="64">IFERROR(IF(INDIRECT($C43&amp;"!"&amp;$AI$9)="","nein","ja"),"")</f>
        <v/>
      </c>
      <c r="AI43" s="62" t="str">
        <f t="shared" ca="1" si="46"/>
        <v/>
      </c>
      <c r="AJ43" s="63" t="str">
        <f t="shared" ca="1" si="60"/>
        <v/>
      </c>
      <c r="AK43" s="57" t="str">
        <f t="shared" ca="1" si="60"/>
        <v/>
      </c>
      <c r="AL43" s="176" t="str">
        <f t="shared" ca="1" si="60"/>
        <v/>
      </c>
      <c r="AM43" s="176" t="str">
        <f t="shared" ca="1" si="59"/>
        <v/>
      </c>
      <c r="AN43" s="57" t="str">
        <f t="shared" ca="1" si="59"/>
        <v/>
      </c>
      <c r="AO43" s="57" t="str">
        <f t="shared" ca="1" si="59"/>
        <v/>
      </c>
      <c r="AP43" s="57" t="str">
        <f t="shared" ca="1" si="59"/>
        <v/>
      </c>
      <c r="AQ43" s="57" t="str">
        <f t="shared" ca="1" si="59"/>
        <v/>
      </c>
      <c r="AR43" s="57" t="str">
        <f t="shared" ca="1" si="59"/>
        <v/>
      </c>
      <c r="AS43" s="57" t="str">
        <f ca="1">IFERROR(VLOOKUP(L43,Parameter!F:O,10,FALSE),"")</f>
        <v/>
      </c>
      <c r="AT43" s="61" t="str">
        <f ca="1">IF(D43="","",IFERROR(IF(VLOOKUP(N43,Parameter!C:L,10,FALSE)=$AT$8,"ok","F"),"L"))</f>
        <v/>
      </c>
      <c r="AU43" s="57" t="str">
        <f t="shared" ca="1" si="8"/>
        <v/>
      </c>
      <c r="AV43" s="57" t="str">
        <f t="shared" ca="1" si="8"/>
        <v/>
      </c>
      <c r="AW43" s="57" t="str">
        <f t="shared" ca="1" si="57"/>
        <v/>
      </c>
      <c r="AX43" s="57" t="str">
        <f t="shared" ca="1" si="57"/>
        <v/>
      </c>
      <c r="AY43" s="57" t="str">
        <f t="shared" ca="1" si="57"/>
        <v/>
      </c>
      <c r="AZ43" s="57" t="str">
        <f t="shared" ca="1" si="57"/>
        <v/>
      </c>
      <c r="BA43" s="57" t="str">
        <f t="shared" ca="1" si="9"/>
        <v/>
      </c>
      <c r="BB43" s="57" t="str">
        <f t="shared" ca="1" si="9"/>
        <v/>
      </c>
      <c r="BC43" s="57" t="str">
        <f t="shared" ca="1" si="9"/>
        <v/>
      </c>
      <c r="BD43" s="57" t="str">
        <f t="shared" ca="1" si="9"/>
        <v/>
      </c>
      <c r="BE43" s="57" t="str">
        <f t="shared" ca="1" si="9"/>
        <v/>
      </c>
      <c r="BF43" s="57" t="str">
        <f t="shared" ca="1" si="48"/>
        <v/>
      </c>
      <c r="BG43" s="57" t="str">
        <f t="shared" ca="1" si="48"/>
        <v/>
      </c>
      <c r="BH43" s="57" t="str">
        <f t="shared" ca="1" si="48"/>
        <v/>
      </c>
      <c r="BI43" s="57" t="str">
        <f t="shared" ca="1" si="48"/>
        <v/>
      </c>
      <c r="BJ43" s="57" t="str">
        <f t="shared" ca="1" si="48"/>
        <v/>
      </c>
      <c r="BK43" s="57" t="str">
        <f t="shared" ca="1" si="56"/>
        <v/>
      </c>
      <c r="BL43" s="57" t="str">
        <f t="shared" ca="1" si="56"/>
        <v/>
      </c>
      <c r="BM43" s="57" t="str">
        <f t="shared" ca="1" si="56"/>
        <v/>
      </c>
      <c r="BN43" s="57" t="str">
        <f t="shared" ca="1" si="58"/>
        <v/>
      </c>
      <c r="BO43" s="57" t="str">
        <f t="shared" ca="1" si="58"/>
        <v/>
      </c>
      <c r="BP43" s="57" t="str">
        <f t="shared" ca="1" si="58"/>
        <v/>
      </c>
      <c r="BQ43" s="57" t="str">
        <f t="shared" ca="1" si="58"/>
        <v/>
      </c>
      <c r="BR43" s="57" t="str">
        <f t="shared" ca="1" si="56"/>
        <v/>
      </c>
      <c r="BS43" s="57" t="str">
        <f t="shared" ca="1" si="56"/>
        <v/>
      </c>
      <c r="BT43" s="57" t="str">
        <f t="shared" ca="1" si="56"/>
        <v/>
      </c>
      <c r="BU43" s="57" t="str">
        <f t="shared" ca="1" si="56"/>
        <v/>
      </c>
      <c r="BV43" s="57" t="str">
        <f t="shared" ca="1" si="10"/>
        <v/>
      </c>
      <c r="BW43" s="57" t="str">
        <f t="shared" ca="1" si="50"/>
        <v/>
      </c>
      <c r="BX43" s="57" t="str">
        <f t="shared" ca="1" si="50"/>
        <v/>
      </c>
      <c r="BY43" s="57" t="str">
        <f t="shared" ca="1" si="50"/>
        <v/>
      </c>
      <c r="BZ43" s="57" t="str">
        <f t="shared" ca="1" si="50"/>
        <v/>
      </c>
      <c r="CA43" s="57" t="str">
        <f t="shared" ca="1" si="50"/>
        <v/>
      </c>
      <c r="CB43" s="57" t="str">
        <f t="shared" ca="1" si="50"/>
        <v/>
      </c>
      <c r="CC43" s="57" t="str">
        <f t="shared" ca="1" si="23"/>
        <v/>
      </c>
      <c r="CD43" s="57"/>
      <c r="CE43" s="57" t="str">
        <f t="shared" ca="1" si="24"/>
        <v/>
      </c>
      <c r="CF43" s="57" t="str">
        <f t="shared" ca="1" si="25"/>
        <v/>
      </c>
      <c r="CG43" s="57" t="str">
        <f t="shared" ca="1" si="26"/>
        <v/>
      </c>
      <c r="CH43" s="57" t="str">
        <f t="shared" ca="1" si="27"/>
        <v/>
      </c>
      <c r="CI43" s="57" t="str">
        <f t="shared" ca="1" si="28"/>
        <v/>
      </c>
      <c r="CJ43" s="57"/>
      <c r="CK43" s="57" t="str">
        <f t="shared" ca="1" si="51"/>
        <v/>
      </c>
      <c r="CL43" s="57" t="str">
        <f t="shared" ca="1" si="51"/>
        <v/>
      </c>
      <c r="CM43" s="57" t="str">
        <f t="shared" ca="1" si="51"/>
        <v/>
      </c>
      <c r="CN43" s="57" t="str">
        <f t="shared" ca="1" si="51"/>
        <v/>
      </c>
      <c r="CO43" s="57" t="str">
        <f t="shared" ca="1" si="52"/>
        <v/>
      </c>
      <c r="CP43" s="57" t="str">
        <f t="shared" ca="1" si="52"/>
        <v/>
      </c>
      <c r="CQ43" s="57" t="str">
        <f t="shared" ca="1" si="52"/>
        <v/>
      </c>
      <c r="CR43" s="57" t="str">
        <f t="shared" ca="1" si="52"/>
        <v/>
      </c>
      <c r="CS43" s="57" t="str">
        <f t="shared" ca="1" si="52"/>
        <v/>
      </c>
      <c r="CT43" s="57" t="str">
        <f t="shared" ca="1" si="53"/>
        <v/>
      </c>
      <c r="CU43" s="57" t="str">
        <f t="shared" ca="1" si="53"/>
        <v/>
      </c>
      <c r="CV43" s="57" t="str">
        <f t="shared" ca="1" si="53"/>
        <v/>
      </c>
      <c r="CW43" s="57" t="str">
        <f t="shared" ca="1" si="53"/>
        <v/>
      </c>
      <c r="CX43" s="57" t="str">
        <f t="shared" ca="1" si="30"/>
        <v/>
      </c>
      <c r="CY43" s="57" t="str">
        <f t="shared" ca="1" si="30"/>
        <v/>
      </c>
      <c r="CZ43" s="57" t="str">
        <f t="shared" ca="1" si="30"/>
        <v/>
      </c>
      <c r="DA43" s="57" t="str">
        <f t="shared" ca="1" si="30"/>
        <v/>
      </c>
      <c r="DB43" s="57" t="str">
        <f t="shared" ca="1" si="30"/>
        <v/>
      </c>
      <c r="DC43" s="57" t="str">
        <f t="shared" ca="1" si="30"/>
        <v/>
      </c>
      <c r="DD43" s="57" t="str">
        <f t="shared" ca="1" si="30"/>
        <v/>
      </c>
      <c r="DE43" s="57" t="str">
        <f t="shared" ca="1" si="54"/>
        <v/>
      </c>
      <c r="DF43" s="57" t="str">
        <f t="shared" ca="1" si="54"/>
        <v/>
      </c>
      <c r="DG43" s="57" t="str">
        <f t="shared" ca="1" si="54"/>
        <v/>
      </c>
      <c r="DH43" s="57" t="str">
        <f t="shared" ca="1" si="31"/>
        <v/>
      </c>
      <c r="DI43" s="57" t="str">
        <f t="shared" ca="1" si="49"/>
        <v/>
      </c>
      <c r="DJ43" s="57" t="str">
        <f t="shared" ca="1" si="49"/>
        <v/>
      </c>
      <c r="DK43" s="57" t="str">
        <f t="shared" ca="1" si="49"/>
        <v/>
      </c>
      <c r="DL43" s="57" t="str">
        <f t="shared" ca="1" si="49"/>
        <v/>
      </c>
      <c r="DM43" s="57" t="str">
        <f t="shared" ca="1" si="32"/>
        <v/>
      </c>
      <c r="DN43" s="57" t="str">
        <f t="shared" ca="1" si="55"/>
        <v/>
      </c>
      <c r="DO43" s="57" t="str">
        <f t="shared" ca="1" si="55"/>
        <v/>
      </c>
      <c r="DP43" s="57" t="str">
        <f t="shared" ca="1" si="55"/>
        <v/>
      </c>
      <c r="DQ43" s="57" t="str">
        <f t="shared" ca="1" si="55"/>
        <v/>
      </c>
      <c r="DR43" s="57" t="str">
        <f t="shared" ca="1" si="55"/>
        <v/>
      </c>
      <c r="DS43" s="57" t="str">
        <f t="shared" ca="1" si="55"/>
        <v/>
      </c>
    </row>
    <row r="44" spans="1:123" s="64" customFormat="1">
      <c r="A44" s="57" t="str">
        <f t="shared" ca="1" si="16"/>
        <v/>
      </c>
      <c r="B44" s="109" t="str">
        <f t="shared" ca="1" si="17"/>
        <v/>
      </c>
      <c r="C44" s="110">
        <v>34</v>
      </c>
      <c r="D44" s="110" t="str">
        <f t="shared" ca="1" si="33"/>
        <v/>
      </c>
      <c r="E44" s="111"/>
      <c r="F44" s="111"/>
      <c r="G44" s="110" t="str">
        <f t="shared" ca="1" si="34"/>
        <v/>
      </c>
      <c r="H44" s="110" t="str">
        <f t="shared" ca="1" si="35"/>
        <v/>
      </c>
      <c r="I44" s="112" t="str">
        <f ca="1">IFERROR(VLOOKUP(H44,Parameter!L:M,2,FALSE),"")</f>
        <v/>
      </c>
      <c r="J44" s="110" t="str">
        <f t="shared" ca="1" si="36"/>
        <v/>
      </c>
      <c r="K44" s="112" t="str">
        <f ca="1">IFERROR(VLOOKUP(J44,Parameter!I:K,3,FALSE),"")</f>
        <v/>
      </c>
      <c r="L44" s="110" t="str">
        <f t="shared" ca="1" si="37"/>
        <v/>
      </c>
      <c r="M44" s="112" t="str">
        <f ca="1">IFERROR(VLOOKUP(L44,Parameter!F:H,3,FALSE),"")</f>
        <v/>
      </c>
      <c r="N44" s="110" t="str">
        <f t="shared" ca="1" si="38"/>
        <v/>
      </c>
      <c r="O44" s="112" t="str">
        <f ca="1">IFERROR(VLOOKUP(N44,Parameter!C:E,3,FALSE),"")</f>
        <v/>
      </c>
      <c r="P44" s="112" t="str">
        <f t="shared" ca="1" si="39"/>
        <v/>
      </c>
      <c r="Q44" s="112" t="str">
        <f t="shared" ca="1" si="40"/>
        <v/>
      </c>
      <c r="R44" s="110" t="str">
        <f t="shared" ca="1" si="21"/>
        <v/>
      </c>
      <c r="S44" s="110" t="str">
        <f t="shared" ca="1" si="41"/>
        <v/>
      </c>
      <c r="T44" s="110" t="str">
        <f t="shared" ca="1" si="42"/>
        <v/>
      </c>
      <c r="U44" s="112" t="str">
        <f t="shared" ca="1" si="43"/>
        <v/>
      </c>
      <c r="V44" s="112" t="str">
        <f t="shared" ca="1" si="43"/>
        <v/>
      </c>
      <c r="W44" s="112" t="str">
        <f t="shared" ca="1" si="43"/>
        <v/>
      </c>
      <c r="X44" s="112" t="str">
        <f t="shared" ca="1" si="43"/>
        <v/>
      </c>
      <c r="Y44" s="110" t="str">
        <f t="shared" ca="1" si="43"/>
        <v/>
      </c>
      <c r="Z44" s="110" t="str">
        <f t="shared" ca="1" si="44"/>
        <v/>
      </c>
      <c r="AA44" s="111" t="str">
        <f t="shared" ca="1" si="45"/>
        <v/>
      </c>
      <c r="AB44" s="112" t="str">
        <f t="shared" ca="1" si="45"/>
        <v/>
      </c>
      <c r="AC44" s="112" t="str">
        <f t="shared" ca="1" si="45"/>
        <v/>
      </c>
      <c r="AD44" s="112" t="str">
        <f t="shared" ca="1" si="61"/>
        <v/>
      </c>
      <c r="AE44" s="111" t="str">
        <f t="shared" ca="1" si="62"/>
        <v/>
      </c>
      <c r="AF44" s="110" t="str">
        <f t="shared" ca="1" si="22"/>
        <v/>
      </c>
      <c r="AG44" s="110" t="str">
        <f t="shared" ca="1" si="63"/>
        <v/>
      </c>
      <c r="AH44" s="110" t="str">
        <f t="shared" ca="1" si="64"/>
        <v/>
      </c>
      <c r="AI44" s="113" t="str">
        <f t="shared" ca="1" si="46"/>
        <v/>
      </c>
      <c r="AJ44" s="114" t="str">
        <f t="shared" ca="1" si="60"/>
        <v/>
      </c>
      <c r="AK44" s="110" t="str">
        <f t="shared" ca="1" si="60"/>
        <v/>
      </c>
      <c r="AL44" s="177" t="str">
        <f t="shared" ca="1" si="60"/>
        <v/>
      </c>
      <c r="AM44" s="177" t="str">
        <f t="shared" ca="1" si="59"/>
        <v/>
      </c>
      <c r="AN44" s="110" t="str">
        <f t="shared" ca="1" si="59"/>
        <v/>
      </c>
      <c r="AO44" s="110" t="str">
        <f t="shared" ca="1" si="59"/>
        <v/>
      </c>
      <c r="AP44" s="110" t="str">
        <f t="shared" ca="1" si="59"/>
        <v/>
      </c>
      <c r="AQ44" s="110" t="str">
        <f t="shared" ca="1" si="59"/>
        <v/>
      </c>
      <c r="AR44" s="110" t="str">
        <f t="shared" ca="1" si="59"/>
        <v/>
      </c>
      <c r="AS44" s="57" t="str">
        <f ca="1">IFERROR(VLOOKUP(L44,Parameter!F:O,10,FALSE),"")</f>
        <v/>
      </c>
      <c r="AT44" s="61" t="str">
        <f ca="1">IF(D44="","",IFERROR(IF(VLOOKUP(N44,Parameter!C:L,10,FALSE)=$AT$8,"ok","F"),"L"))</f>
        <v/>
      </c>
      <c r="AU44" s="110" t="str">
        <f t="shared" ca="1" si="8"/>
        <v/>
      </c>
      <c r="AV44" s="110" t="str">
        <f t="shared" ca="1" si="8"/>
        <v/>
      </c>
      <c r="AW44" s="110" t="str">
        <f t="shared" ca="1" si="57"/>
        <v/>
      </c>
      <c r="AX44" s="110" t="str">
        <f t="shared" ca="1" si="57"/>
        <v/>
      </c>
      <c r="AY44" s="110" t="str">
        <f t="shared" ca="1" si="57"/>
        <v/>
      </c>
      <c r="AZ44" s="110" t="str">
        <f t="shared" ca="1" si="57"/>
        <v/>
      </c>
      <c r="BA44" s="110" t="str">
        <f t="shared" ca="1" si="9"/>
        <v/>
      </c>
      <c r="BB44" s="110" t="str">
        <f t="shared" ca="1" si="9"/>
        <v/>
      </c>
      <c r="BC44" s="110" t="str">
        <f t="shared" ca="1" si="9"/>
        <v/>
      </c>
      <c r="BD44" s="110" t="str">
        <f t="shared" ca="1" si="9"/>
        <v/>
      </c>
      <c r="BE44" s="110" t="str">
        <f t="shared" ca="1" si="9"/>
        <v/>
      </c>
      <c r="BF44" s="110" t="str">
        <f t="shared" ca="1" si="48"/>
        <v/>
      </c>
      <c r="BG44" s="110" t="str">
        <f t="shared" ca="1" si="48"/>
        <v/>
      </c>
      <c r="BH44" s="110" t="str">
        <f t="shared" ca="1" si="48"/>
        <v/>
      </c>
      <c r="BI44" s="110" t="str">
        <f t="shared" ca="1" si="48"/>
        <v/>
      </c>
      <c r="BJ44" s="110" t="str">
        <f t="shared" ca="1" si="48"/>
        <v/>
      </c>
      <c r="BK44" s="110" t="str">
        <f t="shared" ca="1" si="56"/>
        <v/>
      </c>
      <c r="BL44" s="110" t="str">
        <f t="shared" ca="1" si="56"/>
        <v/>
      </c>
      <c r="BM44" s="110" t="str">
        <f t="shared" ca="1" si="56"/>
        <v/>
      </c>
      <c r="BN44" s="110" t="str">
        <f t="shared" ca="1" si="58"/>
        <v/>
      </c>
      <c r="BO44" s="110" t="str">
        <f t="shared" ca="1" si="58"/>
        <v/>
      </c>
      <c r="BP44" s="110" t="str">
        <f t="shared" ca="1" si="58"/>
        <v/>
      </c>
      <c r="BQ44" s="110" t="str">
        <f t="shared" ca="1" si="58"/>
        <v/>
      </c>
      <c r="BR44" s="110" t="str">
        <f t="shared" ca="1" si="56"/>
        <v/>
      </c>
      <c r="BS44" s="110" t="str">
        <f t="shared" ca="1" si="56"/>
        <v/>
      </c>
      <c r="BT44" s="110" t="str">
        <f t="shared" ca="1" si="56"/>
        <v/>
      </c>
      <c r="BU44" s="110" t="str">
        <f t="shared" ca="1" si="56"/>
        <v/>
      </c>
      <c r="BV44" s="110" t="str">
        <f t="shared" ca="1" si="10"/>
        <v/>
      </c>
      <c r="BW44" s="57" t="str">
        <f t="shared" ca="1" si="50"/>
        <v/>
      </c>
      <c r="BX44" s="57" t="str">
        <f t="shared" ca="1" si="50"/>
        <v/>
      </c>
      <c r="BY44" s="57" t="str">
        <f t="shared" ca="1" si="50"/>
        <v/>
      </c>
      <c r="BZ44" s="57" t="str">
        <f t="shared" ca="1" si="50"/>
        <v/>
      </c>
      <c r="CA44" s="57" t="str">
        <f t="shared" ca="1" si="50"/>
        <v/>
      </c>
      <c r="CB44" s="57" t="str">
        <f t="shared" ca="1" si="50"/>
        <v/>
      </c>
      <c r="CC44" s="57" t="str">
        <f t="shared" ca="1" si="23"/>
        <v/>
      </c>
      <c r="CD44" s="57"/>
      <c r="CE44" s="57" t="str">
        <f t="shared" ca="1" si="24"/>
        <v/>
      </c>
      <c r="CF44" s="57" t="str">
        <f t="shared" ca="1" si="25"/>
        <v/>
      </c>
      <c r="CG44" s="57" t="str">
        <f t="shared" ca="1" si="26"/>
        <v/>
      </c>
      <c r="CH44" s="57" t="str">
        <f t="shared" ca="1" si="27"/>
        <v/>
      </c>
      <c r="CI44" s="57" t="str">
        <f t="shared" ca="1" si="28"/>
        <v/>
      </c>
      <c r="CJ44" s="57"/>
      <c r="CK44" s="57" t="str">
        <f t="shared" ca="1" si="51"/>
        <v/>
      </c>
      <c r="CL44" s="57" t="str">
        <f t="shared" ca="1" si="51"/>
        <v/>
      </c>
      <c r="CM44" s="57" t="str">
        <f t="shared" ca="1" si="51"/>
        <v/>
      </c>
      <c r="CN44" s="57" t="str">
        <f t="shared" ca="1" si="51"/>
        <v/>
      </c>
      <c r="CO44" s="57" t="str">
        <f t="shared" ca="1" si="52"/>
        <v/>
      </c>
      <c r="CP44" s="57" t="str">
        <f t="shared" ca="1" si="52"/>
        <v/>
      </c>
      <c r="CQ44" s="57" t="str">
        <f t="shared" ca="1" si="52"/>
        <v/>
      </c>
      <c r="CR44" s="57" t="str">
        <f t="shared" ca="1" si="52"/>
        <v/>
      </c>
      <c r="CS44" s="57" t="str">
        <f t="shared" ca="1" si="52"/>
        <v/>
      </c>
      <c r="CT44" s="57" t="str">
        <f t="shared" ca="1" si="53"/>
        <v/>
      </c>
      <c r="CU44" s="57" t="str">
        <f t="shared" ca="1" si="53"/>
        <v/>
      </c>
      <c r="CV44" s="57" t="str">
        <f t="shared" ca="1" si="53"/>
        <v/>
      </c>
      <c r="CW44" s="57" t="str">
        <f t="shared" ca="1" si="53"/>
        <v/>
      </c>
      <c r="CX44" s="57" t="str">
        <f t="shared" ca="1" si="30"/>
        <v/>
      </c>
      <c r="CY44" s="57" t="str">
        <f t="shared" ca="1" si="30"/>
        <v/>
      </c>
      <c r="CZ44" s="57" t="str">
        <f t="shared" ca="1" si="30"/>
        <v/>
      </c>
      <c r="DA44" s="57" t="str">
        <f t="shared" ca="1" si="30"/>
        <v/>
      </c>
      <c r="DB44" s="57" t="str">
        <f t="shared" ca="1" si="30"/>
        <v/>
      </c>
      <c r="DC44" s="57" t="str">
        <f t="shared" ca="1" si="30"/>
        <v/>
      </c>
      <c r="DD44" s="57" t="str">
        <f t="shared" ca="1" si="30"/>
        <v/>
      </c>
      <c r="DE44" s="57" t="str">
        <f t="shared" ca="1" si="54"/>
        <v/>
      </c>
      <c r="DF44" s="57" t="str">
        <f t="shared" ca="1" si="54"/>
        <v/>
      </c>
      <c r="DG44" s="57" t="str">
        <f t="shared" ca="1" si="54"/>
        <v/>
      </c>
      <c r="DH44" s="57" t="str">
        <f t="shared" ca="1" si="31"/>
        <v/>
      </c>
      <c r="DI44" s="57" t="str">
        <f t="shared" ca="1" si="49"/>
        <v/>
      </c>
      <c r="DJ44" s="57" t="str">
        <f t="shared" ca="1" si="49"/>
        <v/>
      </c>
      <c r="DK44" s="57" t="str">
        <f t="shared" ca="1" si="49"/>
        <v/>
      </c>
      <c r="DL44" s="57" t="str">
        <f t="shared" ca="1" si="49"/>
        <v/>
      </c>
      <c r="DM44" s="57" t="str">
        <f t="shared" ca="1" si="32"/>
        <v/>
      </c>
      <c r="DN44" s="57" t="str">
        <f t="shared" ca="1" si="55"/>
        <v/>
      </c>
      <c r="DO44" s="57" t="str">
        <f t="shared" ca="1" si="55"/>
        <v/>
      </c>
      <c r="DP44" s="57" t="str">
        <f t="shared" ca="1" si="55"/>
        <v/>
      </c>
      <c r="DQ44" s="57" t="str">
        <f t="shared" ca="1" si="55"/>
        <v/>
      </c>
      <c r="DR44" s="57" t="str">
        <f t="shared" ca="1" si="55"/>
        <v/>
      </c>
      <c r="DS44" s="57" t="str">
        <f t="shared" ca="1" si="55"/>
        <v/>
      </c>
    </row>
    <row r="45" spans="1:123" s="64" customFormat="1">
      <c r="A45" s="57" t="str">
        <f t="shared" ca="1" si="16"/>
        <v/>
      </c>
      <c r="B45" s="106" t="str">
        <f t="shared" ca="1" si="17"/>
        <v/>
      </c>
      <c r="C45" s="60">
        <v>35</v>
      </c>
      <c r="D45" s="57" t="str">
        <f t="shared" ca="1" si="33"/>
        <v/>
      </c>
      <c r="E45" s="61"/>
      <c r="F45" s="61"/>
      <c r="G45" s="57" t="str">
        <f t="shared" ca="1" si="34"/>
        <v/>
      </c>
      <c r="H45" s="57" t="str">
        <f t="shared" ca="1" si="35"/>
        <v/>
      </c>
      <c r="I45" s="61" t="str">
        <f ca="1">IFERROR(VLOOKUP(H45,Parameter!L:M,2,FALSE),"")</f>
        <v/>
      </c>
      <c r="J45" s="57" t="str">
        <f t="shared" ca="1" si="36"/>
        <v/>
      </c>
      <c r="K45" s="61" t="str">
        <f ca="1">IFERROR(VLOOKUP(J45,Parameter!I:K,3,FALSE),"")</f>
        <v/>
      </c>
      <c r="L45" s="57" t="str">
        <f t="shared" ca="1" si="37"/>
        <v/>
      </c>
      <c r="M45" s="61" t="str">
        <f ca="1">IFERROR(VLOOKUP(L45,Parameter!F:H,3,FALSE),"")</f>
        <v/>
      </c>
      <c r="N45" s="57" t="str">
        <f t="shared" ca="1" si="38"/>
        <v/>
      </c>
      <c r="O45" s="61" t="str">
        <f ca="1">IFERROR(VLOOKUP(N45,Parameter!C:E,3,FALSE),"")</f>
        <v/>
      </c>
      <c r="P45" s="61" t="str">
        <f t="shared" ca="1" si="39"/>
        <v/>
      </c>
      <c r="Q45" s="61" t="str">
        <f t="shared" ca="1" si="40"/>
        <v/>
      </c>
      <c r="R45" s="57" t="str">
        <f t="shared" ca="1" si="21"/>
        <v/>
      </c>
      <c r="S45" s="57" t="str">
        <f t="shared" ca="1" si="41"/>
        <v/>
      </c>
      <c r="T45" s="57" t="str">
        <f t="shared" ca="1" si="42"/>
        <v/>
      </c>
      <c r="U45" s="61" t="str">
        <f t="shared" ref="U45:Y76" ca="1" si="65">IFERROR(INDIRECT($C45&amp;"!"&amp;U$9),"")</f>
        <v/>
      </c>
      <c r="V45" s="61" t="str">
        <f t="shared" ca="1" si="65"/>
        <v/>
      </c>
      <c r="W45" s="61" t="str">
        <f t="shared" ca="1" si="65"/>
        <v/>
      </c>
      <c r="X45" s="61" t="str">
        <f t="shared" ca="1" si="65"/>
        <v/>
      </c>
      <c r="Y45" s="57" t="str">
        <f t="shared" ca="1" si="65"/>
        <v/>
      </c>
      <c r="Z45" s="57" t="str">
        <f t="shared" ca="1" si="44"/>
        <v/>
      </c>
      <c r="AA45" s="61" t="str">
        <f t="shared" ref="AA45:AC76" ca="1" si="66">IFERROR(INDIRECT($C45&amp;"!"&amp;AA$9),"")</f>
        <v/>
      </c>
      <c r="AB45" s="61" t="str">
        <f t="shared" ca="1" si="66"/>
        <v/>
      </c>
      <c r="AC45" s="61" t="str">
        <f t="shared" ca="1" si="66"/>
        <v/>
      </c>
      <c r="AD45" s="61" t="str">
        <f t="shared" ca="1" si="61"/>
        <v/>
      </c>
      <c r="AE45" s="61" t="str">
        <f t="shared" ca="1" si="62"/>
        <v/>
      </c>
      <c r="AF45" s="57" t="str">
        <f t="shared" ca="1" si="22"/>
        <v/>
      </c>
      <c r="AG45" s="57" t="str">
        <f t="shared" ca="1" si="63"/>
        <v/>
      </c>
      <c r="AH45" s="57" t="str">
        <f t="shared" ca="1" si="64"/>
        <v/>
      </c>
      <c r="AI45" s="62" t="str">
        <f t="shared" ca="1" si="46"/>
        <v/>
      </c>
      <c r="AJ45" s="63" t="str">
        <f t="shared" ca="1" si="60"/>
        <v/>
      </c>
      <c r="AK45" s="57" t="str">
        <f t="shared" ca="1" si="60"/>
        <v/>
      </c>
      <c r="AL45" s="176" t="str">
        <f t="shared" ca="1" si="60"/>
        <v/>
      </c>
      <c r="AM45" s="176" t="str">
        <f t="shared" ca="1" si="59"/>
        <v/>
      </c>
      <c r="AN45" s="57" t="str">
        <f t="shared" ca="1" si="59"/>
        <v/>
      </c>
      <c r="AO45" s="57" t="str">
        <f t="shared" ca="1" si="59"/>
        <v/>
      </c>
      <c r="AP45" s="57" t="str">
        <f t="shared" ca="1" si="59"/>
        <v/>
      </c>
      <c r="AQ45" s="57" t="str">
        <f t="shared" ca="1" si="59"/>
        <v/>
      </c>
      <c r="AR45" s="57" t="str">
        <f t="shared" ca="1" si="59"/>
        <v/>
      </c>
      <c r="AS45" s="57" t="str">
        <f ca="1">IFERROR(VLOOKUP(L45,Parameter!F:O,10,FALSE),"")</f>
        <v/>
      </c>
      <c r="AT45" s="61" t="str">
        <f ca="1">IF(D45="","",IFERROR(IF(VLOOKUP(N45,Parameter!C:L,10,FALSE)=$AT$8,"ok","F"),"L"))</f>
        <v/>
      </c>
      <c r="AU45" s="57" t="str">
        <f t="shared" ca="1" si="8"/>
        <v/>
      </c>
      <c r="AV45" s="57" t="str">
        <f t="shared" ca="1" si="8"/>
        <v/>
      </c>
      <c r="AW45" s="57" t="str">
        <f t="shared" ca="1" si="57"/>
        <v/>
      </c>
      <c r="AX45" s="57" t="str">
        <f t="shared" ca="1" si="57"/>
        <v/>
      </c>
      <c r="AY45" s="57" t="str">
        <f t="shared" ca="1" si="57"/>
        <v/>
      </c>
      <c r="AZ45" s="57" t="str">
        <f t="shared" ca="1" si="57"/>
        <v/>
      </c>
      <c r="BA45" s="57" t="str">
        <f t="shared" ca="1" si="9"/>
        <v/>
      </c>
      <c r="BB45" s="57" t="str">
        <f t="shared" ca="1" si="9"/>
        <v/>
      </c>
      <c r="BC45" s="57" t="str">
        <f t="shared" ca="1" si="9"/>
        <v/>
      </c>
      <c r="BD45" s="57" t="str">
        <f t="shared" ca="1" si="9"/>
        <v/>
      </c>
      <c r="BE45" s="57" t="str">
        <f t="shared" ca="1" si="9"/>
        <v/>
      </c>
      <c r="BF45" s="57" t="str">
        <f t="shared" ca="1" si="48"/>
        <v/>
      </c>
      <c r="BG45" s="57" t="str">
        <f t="shared" ca="1" si="48"/>
        <v/>
      </c>
      <c r="BH45" s="57" t="str">
        <f t="shared" ca="1" si="48"/>
        <v/>
      </c>
      <c r="BI45" s="57" t="str">
        <f t="shared" ca="1" si="48"/>
        <v/>
      </c>
      <c r="BJ45" s="57" t="str">
        <f t="shared" ca="1" si="48"/>
        <v/>
      </c>
      <c r="BK45" s="57" t="str">
        <f t="shared" ca="1" si="56"/>
        <v/>
      </c>
      <c r="BL45" s="57" t="str">
        <f t="shared" ca="1" si="56"/>
        <v/>
      </c>
      <c r="BM45" s="57" t="str">
        <f t="shared" ca="1" si="56"/>
        <v/>
      </c>
      <c r="BN45" s="57" t="str">
        <f t="shared" ca="1" si="58"/>
        <v/>
      </c>
      <c r="BO45" s="57" t="str">
        <f t="shared" ca="1" si="58"/>
        <v/>
      </c>
      <c r="BP45" s="57" t="str">
        <f t="shared" ca="1" si="58"/>
        <v/>
      </c>
      <c r="BQ45" s="57" t="str">
        <f t="shared" ca="1" si="58"/>
        <v/>
      </c>
      <c r="BR45" s="57" t="str">
        <f t="shared" ca="1" si="56"/>
        <v/>
      </c>
      <c r="BS45" s="57" t="str">
        <f t="shared" ca="1" si="56"/>
        <v/>
      </c>
      <c r="BT45" s="57" t="str">
        <f t="shared" ca="1" si="56"/>
        <v/>
      </c>
      <c r="BU45" s="57" t="str">
        <f t="shared" ca="1" si="56"/>
        <v/>
      </c>
      <c r="BV45" s="57" t="str">
        <f t="shared" ca="1" si="10"/>
        <v/>
      </c>
      <c r="BW45" s="57" t="str">
        <f t="shared" ca="1" si="50"/>
        <v/>
      </c>
      <c r="BX45" s="57" t="str">
        <f t="shared" ca="1" si="50"/>
        <v/>
      </c>
      <c r="BY45" s="57" t="str">
        <f t="shared" ca="1" si="50"/>
        <v/>
      </c>
      <c r="BZ45" s="57" t="str">
        <f t="shared" ca="1" si="50"/>
        <v/>
      </c>
      <c r="CA45" s="57" t="str">
        <f t="shared" ca="1" si="50"/>
        <v/>
      </c>
      <c r="CB45" s="57" t="str">
        <f t="shared" ca="1" si="50"/>
        <v/>
      </c>
      <c r="CC45" s="57" t="str">
        <f t="shared" ca="1" si="23"/>
        <v/>
      </c>
      <c r="CD45" s="57"/>
      <c r="CE45" s="57" t="str">
        <f t="shared" ca="1" si="24"/>
        <v/>
      </c>
      <c r="CF45" s="57" t="str">
        <f t="shared" ca="1" si="25"/>
        <v/>
      </c>
      <c r="CG45" s="57" t="str">
        <f t="shared" ca="1" si="26"/>
        <v/>
      </c>
      <c r="CH45" s="57" t="str">
        <f t="shared" ca="1" si="27"/>
        <v/>
      </c>
      <c r="CI45" s="57" t="str">
        <f t="shared" ca="1" si="28"/>
        <v/>
      </c>
      <c r="CJ45" s="57"/>
      <c r="CK45" s="57" t="str">
        <f t="shared" ca="1" si="51"/>
        <v/>
      </c>
      <c r="CL45" s="57" t="str">
        <f t="shared" ca="1" si="51"/>
        <v/>
      </c>
      <c r="CM45" s="57" t="str">
        <f t="shared" ca="1" si="51"/>
        <v/>
      </c>
      <c r="CN45" s="57" t="str">
        <f t="shared" ca="1" si="51"/>
        <v/>
      </c>
      <c r="CO45" s="57" t="str">
        <f t="shared" ca="1" si="52"/>
        <v/>
      </c>
      <c r="CP45" s="57" t="str">
        <f t="shared" ca="1" si="52"/>
        <v/>
      </c>
      <c r="CQ45" s="57" t="str">
        <f t="shared" ca="1" si="52"/>
        <v/>
      </c>
      <c r="CR45" s="57" t="str">
        <f t="shared" ca="1" si="52"/>
        <v/>
      </c>
      <c r="CS45" s="57" t="str">
        <f t="shared" ca="1" si="52"/>
        <v/>
      </c>
      <c r="CT45" s="57" t="str">
        <f t="shared" ca="1" si="53"/>
        <v/>
      </c>
      <c r="CU45" s="57" t="str">
        <f t="shared" ca="1" si="53"/>
        <v/>
      </c>
      <c r="CV45" s="57" t="str">
        <f t="shared" ca="1" si="53"/>
        <v/>
      </c>
      <c r="CW45" s="57" t="str">
        <f t="shared" ca="1" si="53"/>
        <v/>
      </c>
      <c r="CX45" s="57" t="str">
        <f t="shared" ca="1" si="30"/>
        <v/>
      </c>
      <c r="CY45" s="57" t="str">
        <f t="shared" ca="1" si="30"/>
        <v/>
      </c>
      <c r="CZ45" s="57" t="str">
        <f t="shared" ca="1" si="30"/>
        <v/>
      </c>
      <c r="DA45" s="57" t="str">
        <f t="shared" ca="1" si="30"/>
        <v/>
      </c>
      <c r="DB45" s="57" t="str">
        <f t="shared" ca="1" si="30"/>
        <v/>
      </c>
      <c r="DC45" s="57" t="str">
        <f t="shared" ca="1" si="30"/>
        <v/>
      </c>
      <c r="DD45" s="57" t="str">
        <f t="shared" ca="1" si="30"/>
        <v/>
      </c>
      <c r="DE45" s="57" t="str">
        <f t="shared" ca="1" si="54"/>
        <v/>
      </c>
      <c r="DF45" s="57" t="str">
        <f t="shared" ca="1" si="54"/>
        <v/>
      </c>
      <c r="DG45" s="57" t="str">
        <f t="shared" ca="1" si="54"/>
        <v/>
      </c>
      <c r="DH45" s="57" t="str">
        <f t="shared" ca="1" si="31"/>
        <v/>
      </c>
      <c r="DI45" s="57" t="str">
        <f t="shared" ca="1" si="49"/>
        <v/>
      </c>
      <c r="DJ45" s="57" t="str">
        <f t="shared" ca="1" si="49"/>
        <v/>
      </c>
      <c r="DK45" s="57" t="str">
        <f t="shared" ca="1" si="49"/>
        <v/>
      </c>
      <c r="DL45" s="57" t="str">
        <f t="shared" ca="1" si="49"/>
        <v/>
      </c>
      <c r="DM45" s="57" t="str">
        <f t="shared" ca="1" si="32"/>
        <v/>
      </c>
      <c r="DN45" s="57" t="str">
        <f t="shared" ca="1" si="55"/>
        <v/>
      </c>
      <c r="DO45" s="57" t="str">
        <f t="shared" ca="1" si="55"/>
        <v/>
      </c>
      <c r="DP45" s="57" t="str">
        <f t="shared" ca="1" si="55"/>
        <v/>
      </c>
      <c r="DQ45" s="57" t="str">
        <f t="shared" ca="1" si="55"/>
        <v/>
      </c>
      <c r="DR45" s="57" t="str">
        <f t="shared" ca="1" si="55"/>
        <v/>
      </c>
      <c r="DS45" s="57" t="str">
        <f t="shared" ca="1" si="55"/>
        <v/>
      </c>
    </row>
    <row r="46" spans="1:123" s="64" customFormat="1">
      <c r="A46" s="57" t="str">
        <f t="shared" ca="1" si="16"/>
        <v/>
      </c>
      <c r="B46" s="109" t="str">
        <f t="shared" ca="1" si="17"/>
        <v/>
      </c>
      <c r="C46" s="110">
        <v>36</v>
      </c>
      <c r="D46" s="110" t="str">
        <f t="shared" ca="1" si="33"/>
        <v/>
      </c>
      <c r="E46" s="111"/>
      <c r="F46" s="111"/>
      <c r="G46" s="110" t="str">
        <f t="shared" ca="1" si="34"/>
        <v/>
      </c>
      <c r="H46" s="110" t="str">
        <f t="shared" ca="1" si="35"/>
        <v/>
      </c>
      <c r="I46" s="112" t="str">
        <f ca="1">IFERROR(VLOOKUP(H46,Parameter!L:M,2,FALSE),"")</f>
        <v/>
      </c>
      <c r="J46" s="110" t="str">
        <f t="shared" ca="1" si="36"/>
        <v/>
      </c>
      <c r="K46" s="112" t="str">
        <f ca="1">IFERROR(VLOOKUP(J46,Parameter!I:K,3,FALSE),"")</f>
        <v/>
      </c>
      <c r="L46" s="110" t="str">
        <f t="shared" ca="1" si="37"/>
        <v/>
      </c>
      <c r="M46" s="112" t="str">
        <f ca="1">IFERROR(VLOOKUP(L46,Parameter!F:H,3,FALSE),"")</f>
        <v/>
      </c>
      <c r="N46" s="110" t="str">
        <f t="shared" ca="1" si="38"/>
        <v/>
      </c>
      <c r="O46" s="112" t="str">
        <f ca="1">IFERROR(VLOOKUP(N46,Parameter!C:E,3,FALSE),"")</f>
        <v/>
      </c>
      <c r="P46" s="112" t="str">
        <f t="shared" ca="1" si="39"/>
        <v/>
      </c>
      <c r="Q46" s="112" t="str">
        <f t="shared" ca="1" si="40"/>
        <v/>
      </c>
      <c r="R46" s="110" t="str">
        <f t="shared" ca="1" si="21"/>
        <v/>
      </c>
      <c r="S46" s="110" t="str">
        <f t="shared" ca="1" si="41"/>
        <v/>
      </c>
      <c r="T46" s="110" t="str">
        <f t="shared" ca="1" si="42"/>
        <v/>
      </c>
      <c r="U46" s="112" t="str">
        <f t="shared" ca="1" si="65"/>
        <v/>
      </c>
      <c r="V46" s="112" t="str">
        <f t="shared" ca="1" si="65"/>
        <v/>
      </c>
      <c r="W46" s="112" t="str">
        <f t="shared" ca="1" si="65"/>
        <v/>
      </c>
      <c r="X46" s="112" t="str">
        <f t="shared" ca="1" si="65"/>
        <v/>
      </c>
      <c r="Y46" s="110" t="str">
        <f t="shared" ca="1" si="65"/>
        <v/>
      </c>
      <c r="Z46" s="110" t="str">
        <f t="shared" ca="1" si="44"/>
        <v/>
      </c>
      <c r="AA46" s="111" t="str">
        <f t="shared" ca="1" si="66"/>
        <v/>
      </c>
      <c r="AB46" s="112" t="str">
        <f t="shared" ca="1" si="66"/>
        <v/>
      </c>
      <c r="AC46" s="112" t="str">
        <f t="shared" ca="1" si="66"/>
        <v/>
      </c>
      <c r="AD46" s="112" t="str">
        <f t="shared" ca="1" si="61"/>
        <v/>
      </c>
      <c r="AE46" s="111" t="str">
        <f t="shared" ca="1" si="62"/>
        <v/>
      </c>
      <c r="AF46" s="110" t="str">
        <f t="shared" ca="1" si="22"/>
        <v/>
      </c>
      <c r="AG46" s="110" t="str">
        <f t="shared" ca="1" si="63"/>
        <v/>
      </c>
      <c r="AH46" s="110" t="str">
        <f t="shared" ca="1" si="64"/>
        <v/>
      </c>
      <c r="AI46" s="113" t="str">
        <f t="shared" ca="1" si="46"/>
        <v/>
      </c>
      <c r="AJ46" s="114" t="str">
        <f t="shared" ca="1" si="60"/>
        <v/>
      </c>
      <c r="AK46" s="110" t="str">
        <f t="shared" ca="1" si="60"/>
        <v/>
      </c>
      <c r="AL46" s="177" t="str">
        <f t="shared" ca="1" si="60"/>
        <v/>
      </c>
      <c r="AM46" s="177" t="str">
        <f t="shared" ca="1" si="59"/>
        <v/>
      </c>
      <c r="AN46" s="110" t="str">
        <f t="shared" ca="1" si="59"/>
        <v/>
      </c>
      <c r="AO46" s="110" t="str">
        <f t="shared" ca="1" si="59"/>
        <v/>
      </c>
      <c r="AP46" s="110" t="str">
        <f t="shared" ca="1" si="59"/>
        <v/>
      </c>
      <c r="AQ46" s="110" t="str">
        <f t="shared" ca="1" si="59"/>
        <v/>
      </c>
      <c r="AR46" s="110" t="str">
        <f t="shared" ca="1" si="59"/>
        <v/>
      </c>
      <c r="AS46" s="57" t="str">
        <f ca="1">IFERROR(VLOOKUP(L46,Parameter!F:O,10,FALSE),"")</f>
        <v/>
      </c>
      <c r="AT46" s="61" t="str">
        <f ca="1">IF(D46="","",IFERROR(IF(VLOOKUP(N46,Parameter!C:L,10,FALSE)=$AT$8,"ok","F"),"L"))</f>
        <v/>
      </c>
      <c r="AU46" s="110" t="str">
        <f t="shared" ca="1" si="8"/>
        <v/>
      </c>
      <c r="AV46" s="110" t="str">
        <f t="shared" ca="1" si="8"/>
        <v/>
      </c>
      <c r="AW46" s="110" t="str">
        <f t="shared" ca="1" si="57"/>
        <v/>
      </c>
      <c r="AX46" s="110" t="str">
        <f t="shared" ca="1" si="57"/>
        <v/>
      </c>
      <c r="AY46" s="110" t="str">
        <f t="shared" ca="1" si="57"/>
        <v/>
      </c>
      <c r="AZ46" s="110" t="str">
        <f t="shared" ca="1" si="57"/>
        <v/>
      </c>
      <c r="BA46" s="110" t="str">
        <f t="shared" ca="1" si="9"/>
        <v/>
      </c>
      <c r="BB46" s="110" t="str">
        <f t="shared" ca="1" si="9"/>
        <v/>
      </c>
      <c r="BC46" s="110" t="str">
        <f t="shared" ca="1" si="9"/>
        <v/>
      </c>
      <c r="BD46" s="110" t="str">
        <f t="shared" ca="1" si="9"/>
        <v/>
      </c>
      <c r="BE46" s="110" t="str">
        <f t="shared" ca="1" si="9"/>
        <v/>
      </c>
      <c r="BF46" s="110" t="str">
        <f t="shared" ca="1" si="48"/>
        <v/>
      </c>
      <c r="BG46" s="110" t="str">
        <f t="shared" ca="1" si="48"/>
        <v/>
      </c>
      <c r="BH46" s="110" t="str">
        <f t="shared" ca="1" si="48"/>
        <v/>
      </c>
      <c r="BI46" s="110" t="str">
        <f t="shared" ca="1" si="48"/>
        <v/>
      </c>
      <c r="BJ46" s="110" t="str">
        <f t="shared" ca="1" si="48"/>
        <v/>
      </c>
      <c r="BK46" s="110" t="str">
        <f t="shared" ca="1" si="56"/>
        <v/>
      </c>
      <c r="BL46" s="110" t="str">
        <f t="shared" ca="1" si="56"/>
        <v/>
      </c>
      <c r="BM46" s="110" t="str">
        <f t="shared" ca="1" si="56"/>
        <v/>
      </c>
      <c r="BN46" s="110" t="str">
        <f t="shared" ca="1" si="58"/>
        <v/>
      </c>
      <c r="BO46" s="110" t="str">
        <f t="shared" ca="1" si="58"/>
        <v/>
      </c>
      <c r="BP46" s="110" t="str">
        <f t="shared" ca="1" si="58"/>
        <v/>
      </c>
      <c r="BQ46" s="110" t="str">
        <f t="shared" ca="1" si="58"/>
        <v/>
      </c>
      <c r="BR46" s="110" t="str">
        <f t="shared" ca="1" si="56"/>
        <v/>
      </c>
      <c r="BS46" s="110" t="str">
        <f t="shared" ca="1" si="56"/>
        <v/>
      </c>
      <c r="BT46" s="110" t="str">
        <f t="shared" ca="1" si="56"/>
        <v/>
      </c>
      <c r="BU46" s="110" t="str">
        <f t="shared" ref="BS46:BV61" ca="1" si="67">IFERROR(INDIRECT($C46&amp;"!"&amp;BU$9),"")</f>
        <v/>
      </c>
      <c r="BV46" s="110" t="str">
        <f t="shared" ca="1" si="67"/>
        <v/>
      </c>
      <c r="BW46" s="57" t="str">
        <f t="shared" ca="1" si="50"/>
        <v/>
      </c>
      <c r="BX46" s="57" t="str">
        <f t="shared" ca="1" si="50"/>
        <v/>
      </c>
      <c r="BY46" s="57" t="str">
        <f t="shared" ca="1" si="50"/>
        <v/>
      </c>
      <c r="BZ46" s="57" t="str">
        <f t="shared" ca="1" si="50"/>
        <v/>
      </c>
      <c r="CA46" s="57" t="str">
        <f t="shared" ca="1" si="50"/>
        <v/>
      </c>
      <c r="CB46" s="57" t="str">
        <f t="shared" ca="1" si="50"/>
        <v/>
      </c>
      <c r="CC46" s="57" t="str">
        <f t="shared" ca="1" si="23"/>
        <v/>
      </c>
      <c r="CD46" s="57"/>
      <c r="CE46" s="57" t="str">
        <f t="shared" ca="1" si="24"/>
        <v/>
      </c>
      <c r="CF46" s="57" t="str">
        <f t="shared" ca="1" si="25"/>
        <v/>
      </c>
      <c r="CG46" s="57" t="str">
        <f t="shared" ca="1" si="26"/>
        <v/>
      </c>
      <c r="CH46" s="57" t="str">
        <f t="shared" ca="1" si="27"/>
        <v/>
      </c>
      <c r="CI46" s="57" t="str">
        <f t="shared" ca="1" si="28"/>
        <v/>
      </c>
      <c r="CJ46" s="57"/>
      <c r="CK46" s="57" t="str">
        <f t="shared" ca="1" si="51"/>
        <v/>
      </c>
      <c r="CL46" s="57" t="str">
        <f t="shared" ca="1" si="51"/>
        <v/>
      </c>
      <c r="CM46" s="57" t="str">
        <f t="shared" ca="1" si="51"/>
        <v/>
      </c>
      <c r="CN46" s="57" t="str">
        <f t="shared" ca="1" si="51"/>
        <v/>
      </c>
      <c r="CO46" s="57" t="str">
        <f t="shared" ca="1" si="52"/>
        <v/>
      </c>
      <c r="CP46" s="57" t="str">
        <f t="shared" ca="1" si="52"/>
        <v/>
      </c>
      <c r="CQ46" s="57" t="str">
        <f t="shared" ca="1" si="52"/>
        <v/>
      </c>
      <c r="CR46" s="57" t="str">
        <f t="shared" ca="1" si="52"/>
        <v/>
      </c>
      <c r="CS46" s="57" t="str">
        <f t="shared" ca="1" si="52"/>
        <v/>
      </c>
      <c r="CT46" s="57" t="str">
        <f t="shared" ca="1" si="53"/>
        <v/>
      </c>
      <c r="CU46" s="57" t="str">
        <f t="shared" ca="1" si="53"/>
        <v/>
      </c>
      <c r="CV46" s="57" t="str">
        <f t="shared" ca="1" si="53"/>
        <v/>
      </c>
      <c r="CW46" s="57" t="str">
        <f t="shared" ca="1" si="53"/>
        <v/>
      </c>
      <c r="CX46" s="57" t="str">
        <f t="shared" ca="1" si="30"/>
        <v/>
      </c>
      <c r="CY46" s="57" t="str">
        <f t="shared" ca="1" si="30"/>
        <v/>
      </c>
      <c r="CZ46" s="57" t="str">
        <f t="shared" ca="1" si="30"/>
        <v/>
      </c>
      <c r="DA46" s="57" t="str">
        <f t="shared" ca="1" si="30"/>
        <v/>
      </c>
      <c r="DB46" s="57" t="str">
        <f t="shared" ca="1" si="30"/>
        <v/>
      </c>
      <c r="DC46" s="57" t="str">
        <f t="shared" ca="1" si="30"/>
        <v/>
      </c>
      <c r="DD46" s="57" t="str">
        <f t="shared" ca="1" si="30"/>
        <v/>
      </c>
      <c r="DE46" s="57" t="str">
        <f t="shared" ca="1" si="54"/>
        <v/>
      </c>
      <c r="DF46" s="57" t="str">
        <f t="shared" ca="1" si="54"/>
        <v/>
      </c>
      <c r="DG46" s="57" t="str">
        <f t="shared" ca="1" si="54"/>
        <v/>
      </c>
      <c r="DH46" s="57" t="str">
        <f t="shared" ca="1" si="31"/>
        <v/>
      </c>
      <c r="DI46" s="57" t="str">
        <f t="shared" ca="1" si="49"/>
        <v/>
      </c>
      <c r="DJ46" s="57" t="str">
        <f t="shared" ca="1" si="49"/>
        <v/>
      </c>
      <c r="DK46" s="57" t="str">
        <f t="shared" ca="1" si="49"/>
        <v/>
      </c>
      <c r="DL46" s="57" t="str">
        <f t="shared" ca="1" si="49"/>
        <v/>
      </c>
      <c r="DM46" s="57" t="str">
        <f t="shared" ca="1" si="32"/>
        <v/>
      </c>
      <c r="DN46" s="57" t="str">
        <f t="shared" ca="1" si="55"/>
        <v/>
      </c>
      <c r="DO46" s="57" t="str">
        <f t="shared" ca="1" si="55"/>
        <v/>
      </c>
      <c r="DP46" s="57" t="str">
        <f t="shared" ca="1" si="55"/>
        <v/>
      </c>
      <c r="DQ46" s="57" t="str">
        <f t="shared" ca="1" si="55"/>
        <v/>
      </c>
      <c r="DR46" s="57" t="str">
        <f t="shared" ca="1" si="55"/>
        <v/>
      </c>
      <c r="DS46" s="57" t="str">
        <f t="shared" ca="1" si="55"/>
        <v/>
      </c>
    </row>
    <row r="47" spans="1:123" s="64" customFormat="1">
      <c r="A47" s="57" t="str">
        <f t="shared" ca="1" si="16"/>
        <v/>
      </c>
      <c r="B47" s="106" t="str">
        <f t="shared" ca="1" si="17"/>
        <v/>
      </c>
      <c r="C47" s="60">
        <v>37</v>
      </c>
      <c r="D47" s="57" t="str">
        <f t="shared" ca="1" si="33"/>
        <v/>
      </c>
      <c r="E47" s="61"/>
      <c r="F47" s="61"/>
      <c r="G47" s="57" t="str">
        <f t="shared" ca="1" si="34"/>
        <v/>
      </c>
      <c r="H47" s="57" t="str">
        <f t="shared" ca="1" si="35"/>
        <v/>
      </c>
      <c r="I47" s="61" t="str">
        <f ca="1">IFERROR(VLOOKUP(H47,Parameter!L:M,2,FALSE),"")</f>
        <v/>
      </c>
      <c r="J47" s="57" t="str">
        <f t="shared" ca="1" si="36"/>
        <v/>
      </c>
      <c r="K47" s="61" t="str">
        <f ca="1">IFERROR(VLOOKUP(J47,Parameter!I:K,3,FALSE),"")</f>
        <v/>
      </c>
      <c r="L47" s="57" t="str">
        <f t="shared" ca="1" si="37"/>
        <v/>
      </c>
      <c r="M47" s="61" t="str">
        <f ca="1">IFERROR(VLOOKUP(L47,Parameter!F:H,3,FALSE),"")</f>
        <v/>
      </c>
      <c r="N47" s="57" t="str">
        <f t="shared" ca="1" si="38"/>
        <v/>
      </c>
      <c r="O47" s="61" t="str">
        <f ca="1">IFERROR(VLOOKUP(N47,Parameter!C:E,3,FALSE),"")</f>
        <v/>
      </c>
      <c r="P47" s="61" t="str">
        <f t="shared" ca="1" si="39"/>
        <v/>
      </c>
      <c r="Q47" s="61" t="str">
        <f t="shared" ca="1" si="40"/>
        <v/>
      </c>
      <c r="R47" s="57" t="str">
        <f t="shared" ca="1" si="21"/>
        <v/>
      </c>
      <c r="S47" s="57" t="str">
        <f t="shared" ca="1" si="41"/>
        <v/>
      </c>
      <c r="T47" s="57" t="str">
        <f t="shared" ca="1" si="42"/>
        <v/>
      </c>
      <c r="U47" s="61" t="str">
        <f t="shared" ca="1" si="65"/>
        <v/>
      </c>
      <c r="V47" s="61" t="str">
        <f t="shared" ca="1" si="65"/>
        <v/>
      </c>
      <c r="W47" s="61" t="str">
        <f t="shared" ca="1" si="65"/>
        <v/>
      </c>
      <c r="X47" s="61" t="str">
        <f t="shared" ca="1" si="65"/>
        <v/>
      </c>
      <c r="Y47" s="57" t="str">
        <f t="shared" ca="1" si="65"/>
        <v/>
      </c>
      <c r="Z47" s="57" t="str">
        <f t="shared" ca="1" si="44"/>
        <v/>
      </c>
      <c r="AA47" s="61" t="str">
        <f t="shared" ca="1" si="66"/>
        <v/>
      </c>
      <c r="AB47" s="61" t="str">
        <f t="shared" ca="1" si="66"/>
        <v/>
      </c>
      <c r="AC47" s="61" t="str">
        <f t="shared" ca="1" si="66"/>
        <v/>
      </c>
      <c r="AD47" s="61" t="str">
        <f t="shared" ca="1" si="61"/>
        <v/>
      </c>
      <c r="AE47" s="61" t="str">
        <f t="shared" ca="1" si="62"/>
        <v/>
      </c>
      <c r="AF47" s="57" t="str">
        <f t="shared" ca="1" si="22"/>
        <v/>
      </c>
      <c r="AG47" s="57" t="str">
        <f t="shared" ca="1" si="63"/>
        <v/>
      </c>
      <c r="AH47" s="57" t="str">
        <f t="shared" ca="1" si="64"/>
        <v/>
      </c>
      <c r="AI47" s="62" t="str">
        <f t="shared" ca="1" si="46"/>
        <v/>
      </c>
      <c r="AJ47" s="63" t="str">
        <f t="shared" ca="1" si="60"/>
        <v/>
      </c>
      <c r="AK47" s="57" t="str">
        <f t="shared" ca="1" si="60"/>
        <v/>
      </c>
      <c r="AL47" s="176" t="str">
        <f t="shared" ca="1" si="60"/>
        <v/>
      </c>
      <c r="AM47" s="176" t="str">
        <f t="shared" ca="1" si="59"/>
        <v/>
      </c>
      <c r="AN47" s="57" t="str">
        <f t="shared" ca="1" si="59"/>
        <v/>
      </c>
      <c r="AO47" s="57" t="str">
        <f t="shared" ca="1" si="59"/>
        <v/>
      </c>
      <c r="AP47" s="57" t="str">
        <f t="shared" ca="1" si="59"/>
        <v/>
      </c>
      <c r="AQ47" s="57" t="str">
        <f t="shared" ca="1" si="59"/>
        <v/>
      </c>
      <c r="AR47" s="57" t="str">
        <f t="shared" ca="1" si="59"/>
        <v/>
      </c>
      <c r="AS47" s="57" t="str">
        <f ca="1">IFERROR(VLOOKUP(L47,Parameter!F:O,10,FALSE),"")</f>
        <v/>
      </c>
      <c r="AT47" s="61" t="str">
        <f ca="1">IF(D47="","",IFERROR(IF(VLOOKUP(N47,Parameter!C:L,10,FALSE)=$AT$8,"ok","F"),"L"))</f>
        <v/>
      </c>
      <c r="AU47" s="57" t="str">
        <f t="shared" ca="1" si="8"/>
        <v/>
      </c>
      <c r="AV47" s="57" t="str">
        <f t="shared" ca="1" si="8"/>
        <v/>
      </c>
      <c r="AW47" s="57" t="str">
        <f t="shared" ca="1" si="57"/>
        <v/>
      </c>
      <c r="AX47" s="57" t="str">
        <f t="shared" ca="1" si="57"/>
        <v/>
      </c>
      <c r="AY47" s="57" t="str">
        <f t="shared" ca="1" si="57"/>
        <v/>
      </c>
      <c r="AZ47" s="57" t="str">
        <f t="shared" ca="1" si="57"/>
        <v/>
      </c>
      <c r="BA47" s="57" t="str">
        <f t="shared" ca="1" si="9"/>
        <v/>
      </c>
      <c r="BB47" s="57" t="str">
        <f t="shared" ca="1" si="9"/>
        <v/>
      </c>
      <c r="BC47" s="57" t="str">
        <f t="shared" ca="1" si="9"/>
        <v/>
      </c>
      <c r="BD47" s="57" t="str">
        <f t="shared" ca="1" si="9"/>
        <v/>
      </c>
      <c r="BE47" s="57" t="str">
        <f t="shared" ca="1" si="9"/>
        <v/>
      </c>
      <c r="BF47" s="57" t="str">
        <f t="shared" ca="1" si="48"/>
        <v/>
      </c>
      <c r="BG47" s="57" t="str">
        <f t="shared" ca="1" si="48"/>
        <v/>
      </c>
      <c r="BH47" s="57" t="str">
        <f t="shared" ca="1" si="48"/>
        <v/>
      </c>
      <c r="BI47" s="57" t="str">
        <f t="shared" ca="1" si="48"/>
        <v/>
      </c>
      <c r="BJ47" s="57" t="str">
        <f t="shared" ca="1" si="48"/>
        <v/>
      </c>
      <c r="BK47" s="57" t="str">
        <f t="shared" ca="1" si="56"/>
        <v/>
      </c>
      <c r="BL47" s="57" t="str">
        <f t="shared" ca="1" si="56"/>
        <v/>
      </c>
      <c r="BM47" s="57" t="str">
        <f t="shared" ca="1" si="56"/>
        <v/>
      </c>
      <c r="BN47" s="57" t="str">
        <f t="shared" ca="1" si="58"/>
        <v/>
      </c>
      <c r="BO47" s="57" t="str">
        <f t="shared" ca="1" si="58"/>
        <v/>
      </c>
      <c r="BP47" s="57" t="str">
        <f t="shared" ca="1" si="58"/>
        <v/>
      </c>
      <c r="BQ47" s="57" t="str">
        <f t="shared" ca="1" si="58"/>
        <v/>
      </c>
      <c r="BR47" s="57" t="str">
        <f t="shared" ca="1" si="56"/>
        <v/>
      </c>
      <c r="BS47" s="57" t="str">
        <f t="shared" ca="1" si="67"/>
        <v/>
      </c>
      <c r="BT47" s="57" t="str">
        <f t="shared" ca="1" si="67"/>
        <v/>
      </c>
      <c r="BU47" s="57" t="str">
        <f t="shared" ca="1" si="67"/>
        <v/>
      </c>
      <c r="BV47" s="57" t="str">
        <f t="shared" ca="1" si="67"/>
        <v/>
      </c>
      <c r="BW47" s="57" t="str">
        <f t="shared" ca="1" si="50"/>
        <v/>
      </c>
      <c r="BX47" s="57" t="str">
        <f t="shared" ca="1" si="50"/>
        <v/>
      </c>
      <c r="BY47" s="57" t="str">
        <f t="shared" ca="1" si="50"/>
        <v/>
      </c>
      <c r="BZ47" s="57" t="str">
        <f t="shared" ca="1" si="50"/>
        <v/>
      </c>
      <c r="CA47" s="57" t="str">
        <f t="shared" ca="1" si="50"/>
        <v/>
      </c>
      <c r="CB47" s="57" t="str">
        <f t="shared" ca="1" si="50"/>
        <v/>
      </c>
      <c r="CC47" s="57" t="str">
        <f t="shared" ca="1" si="23"/>
        <v/>
      </c>
      <c r="CD47" s="57"/>
      <c r="CE47" s="57" t="str">
        <f t="shared" ca="1" si="24"/>
        <v/>
      </c>
      <c r="CF47" s="57" t="str">
        <f t="shared" ca="1" si="25"/>
        <v/>
      </c>
      <c r="CG47" s="57" t="str">
        <f t="shared" ca="1" si="26"/>
        <v/>
      </c>
      <c r="CH47" s="57" t="str">
        <f t="shared" ca="1" si="27"/>
        <v/>
      </c>
      <c r="CI47" s="57" t="str">
        <f t="shared" ca="1" si="28"/>
        <v/>
      </c>
      <c r="CJ47" s="57"/>
      <c r="CK47" s="57" t="str">
        <f t="shared" ca="1" si="51"/>
        <v/>
      </c>
      <c r="CL47" s="57" t="str">
        <f t="shared" ca="1" si="51"/>
        <v/>
      </c>
      <c r="CM47" s="57" t="str">
        <f t="shared" ca="1" si="51"/>
        <v/>
      </c>
      <c r="CN47" s="57" t="str">
        <f t="shared" ca="1" si="51"/>
        <v/>
      </c>
      <c r="CO47" s="57" t="str">
        <f t="shared" ca="1" si="52"/>
        <v/>
      </c>
      <c r="CP47" s="57" t="str">
        <f t="shared" ca="1" si="52"/>
        <v/>
      </c>
      <c r="CQ47" s="57" t="str">
        <f t="shared" ca="1" si="52"/>
        <v/>
      </c>
      <c r="CR47" s="57" t="str">
        <f t="shared" ca="1" si="52"/>
        <v/>
      </c>
      <c r="CS47" s="57" t="str">
        <f t="shared" ca="1" si="52"/>
        <v/>
      </c>
      <c r="CT47" s="57" t="str">
        <f t="shared" ca="1" si="53"/>
        <v/>
      </c>
      <c r="CU47" s="57" t="str">
        <f t="shared" ca="1" si="53"/>
        <v/>
      </c>
      <c r="CV47" s="57" t="str">
        <f t="shared" ca="1" si="53"/>
        <v/>
      </c>
      <c r="CW47" s="57" t="str">
        <f t="shared" ca="1" si="53"/>
        <v/>
      </c>
      <c r="CX47" s="57" t="str">
        <f t="shared" ca="1" si="30"/>
        <v/>
      </c>
      <c r="CY47" s="57" t="str">
        <f t="shared" ca="1" si="30"/>
        <v/>
      </c>
      <c r="CZ47" s="57" t="str">
        <f t="shared" ca="1" si="30"/>
        <v/>
      </c>
      <c r="DA47" s="57" t="str">
        <f t="shared" ca="1" si="30"/>
        <v/>
      </c>
      <c r="DB47" s="57" t="str">
        <f t="shared" ca="1" si="30"/>
        <v/>
      </c>
      <c r="DC47" s="57" t="str">
        <f t="shared" ca="1" si="30"/>
        <v/>
      </c>
      <c r="DD47" s="57" t="str">
        <f t="shared" ca="1" si="30"/>
        <v/>
      </c>
      <c r="DE47" s="57" t="str">
        <f t="shared" ca="1" si="54"/>
        <v/>
      </c>
      <c r="DF47" s="57" t="str">
        <f t="shared" ca="1" si="54"/>
        <v/>
      </c>
      <c r="DG47" s="57" t="str">
        <f t="shared" ca="1" si="54"/>
        <v/>
      </c>
      <c r="DH47" s="57" t="str">
        <f t="shared" ca="1" si="31"/>
        <v/>
      </c>
      <c r="DI47" s="57" t="str">
        <f t="shared" ca="1" si="49"/>
        <v/>
      </c>
      <c r="DJ47" s="57" t="str">
        <f t="shared" ca="1" si="49"/>
        <v/>
      </c>
      <c r="DK47" s="57" t="str">
        <f t="shared" ca="1" si="49"/>
        <v/>
      </c>
      <c r="DL47" s="57" t="str">
        <f t="shared" ca="1" si="49"/>
        <v/>
      </c>
      <c r="DM47" s="57" t="str">
        <f t="shared" ca="1" si="32"/>
        <v/>
      </c>
      <c r="DN47" s="57" t="str">
        <f t="shared" ca="1" si="55"/>
        <v/>
      </c>
      <c r="DO47" s="57" t="str">
        <f t="shared" ca="1" si="55"/>
        <v/>
      </c>
      <c r="DP47" s="57" t="str">
        <f t="shared" ca="1" si="55"/>
        <v/>
      </c>
      <c r="DQ47" s="57" t="str">
        <f t="shared" ca="1" si="55"/>
        <v/>
      </c>
      <c r="DR47" s="57" t="str">
        <f t="shared" ca="1" si="55"/>
        <v/>
      </c>
      <c r="DS47" s="57" t="str">
        <f t="shared" ca="1" si="55"/>
        <v/>
      </c>
    </row>
    <row r="48" spans="1:123" s="64" customFormat="1">
      <c r="A48" s="57" t="str">
        <f t="shared" ca="1" si="16"/>
        <v/>
      </c>
      <c r="B48" s="109" t="str">
        <f t="shared" ca="1" si="17"/>
        <v/>
      </c>
      <c r="C48" s="110">
        <v>38</v>
      </c>
      <c r="D48" s="110" t="str">
        <f t="shared" ca="1" si="33"/>
        <v/>
      </c>
      <c r="E48" s="111"/>
      <c r="F48" s="111"/>
      <c r="G48" s="110" t="str">
        <f t="shared" ca="1" si="34"/>
        <v/>
      </c>
      <c r="H48" s="110" t="str">
        <f t="shared" ca="1" si="35"/>
        <v/>
      </c>
      <c r="I48" s="112" t="str">
        <f ca="1">IFERROR(VLOOKUP(H48,Parameter!L:M,2,FALSE),"")</f>
        <v/>
      </c>
      <c r="J48" s="110" t="str">
        <f t="shared" ca="1" si="36"/>
        <v/>
      </c>
      <c r="K48" s="112" t="str">
        <f ca="1">IFERROR(VLOOKUP(J48,Parameter!I:K,3,FALSE),"")</f>
        <v/>
      </c>
      <c r="L48" s="110" t="str">
        <f t="shared" ca="1" si="37"/>
        <v/>
      </c>
      <c r="M48" s="112" t="str">
        <f ca="1">IFERROR(VLOOKUP(L48,Parameter!F:H,3,FALSE),"")</f>
        <v/>
      </c>
      <c r="N48" s="110" t="str">
        <f t="shared" ca="1" si="38"/>
        <v/>
      </c>
      <c r="O48" s="112" t="str">
        <f ca="1">IFERROR(VLOOKUP(N48,Parameter!C:E,3,FALSE),"")</f>
        <v/>
      </c>
      <c r="P48" s="112" t="str">
        <f t="shared" ca="1" si="39"/>
        <v/>
      </c>
      <c r="Q48" s="112" t="str">
        <f t="shared" ca="1" si="40"/>
        <v/>
      </c>
      <c r="R48" s="110" t="str">
        <f t="shared" ca="1" si="21"/>
        <v/>
      </c>
      <c r="S48" s="110" t="str">
        <f t="shared" ca="1" si="41"/>
        <v/>
      </c>
      <c r="T48" s="110" t="str">
        <f t="shared" ca="1" si="42"/>
        <v/>
      </c>
      <c r="U48" s="112" t="str">
        <f t="shared" ca="1" si="65"/>
        <v/>
      </c>
      <c r="V48" s="112" t="str">
        <f t="shared" ca="1" si="65"/>
        <v/>
      </c>
      <c r="W48" s="112" t="str">
        <f t="shared" ca="1" si="65"/>
        <v/>
      </c>
      <c r="X48" s="112" t="str">
        <f t="shared" ca="1" si="65"/>
        <v/>
      </c>
      <c r="Y48" s="110" t="str">
        <f t="shared" ca="1" si="65"/>
        <v/>
      </c>
      <c r="Z48" s="110" t="str">
        <f t="shared" ca="1" si="44"/>
        <v/>
      </c>
      <c r="AA48" s="111" t="str">
        <f t="shared" ca="1" si="66"/>
        <v/>
      </c>
      <c r="AB48" s="112" t="str">
        <f t="shared" ca="1" si="66"/>
        <v/>
      </c>
      <c r="AC48" s="112" t="str">
        <f t="shared" ca="1" si="66"/>
        <v/>
      </c>
      <c r="AD48" s="112" t="str">
        <f t="shared" ca="1" si="61"/>
        <v/>
      </c>
      <c r="AE48" s="111" t="str">
        <f t="shared" ca="1" si="62"/>
        <v/>
      </c>
      <c r="AF48" s="110" t="str">
        <f t="shared" ca="1" si="22"/>
        <v/>
      </c>
      <c r="AG48" s="110" t="str">
        <f t="shared" ca="1" si="63"/>
        <v/>
      </c>
      <c r="AH48" s="110" t="str">
        <f t="shared" ca="1" si="64"/>
        <v/>
      </c>
      <c r="AI48" s="113" t="str">
        <f t="shared" ca="1" si="46"/>
        <v/>
      </c>
      <c r="AJ48" s="114" t="str">
        <f t="shared" ca="1" si="60"/>
        <v/>
      </c>
      <c r="AK48" s="110" t="str">
        <f t="shared" ca="1" si="60"/>
        <v/>
      </c>
      <c r="AL48" s="177" t="str">
        <f t="shared" ca="1" si="60"/>
        <v/>
      </c>
      <c r="AM48" s="177" t="str">
        <f t="shared" ca="1" si="59"/>
        <v/>
      </c>
      <c r="AN48" s="110" t="str">
        <f t="shared" ca="1" si="59"/>
        <v/>
      </c>
      <c r="AO48" s="110" t="str">
        <f t="shared" ca="1" si="59"/>
        <v/>
      </c>
      <c r="AP48" s="110" t="str">
        <f t="shared" ca="1" si="59"/>
        <v/>
      </c>
      <c r="AQ48" s="110" t="str">
        <f t="shared" ca="1" si="59"/>
        <v/>
      </c>
      <c r="AR48" s="110" t="str">
        <f t="shared" ca="1" si="59"/>
        <v/>
      </c>
      <c r="AS48" s="57" t="str">
        <f ca="1">IFERROR(VLOOKUP(L48,Parameter!F:O,10,FALSE),"")</f>
        <v/>
      </c>
      <c r="AT48" s="61" t="str">
        <f ca="1">IF(D48="","",IFERROR(IF(VLOOKUP(N48,Parameter!C:L,10,FALSE)=$AT$8,"ok","F"),"L"))</f>
        <v/>
      </c>
      <c r="AU48" s="110" t="str">
        <f t="shared" ca="1" si="8"/>
        <v/>
      </c>
      <c r="AV48" s="110" t="str">
        <f t="shared" ca="1" si="8"/>
        <v/>
      </c>
      <c r="AW48" s="110" t="str">
        <f t="shared" ca="1" si="57"/>
        <v/>
      </c>
      <c r="AX48" s="110" t="str">
        <f t="shared" ca="1" si="57"/>
        <v/>
      </c>
      <c r="AY48" s="110" t="str">
        <f t="shared" ca="1" si="57"/>
        <v/>
      </c>
      <c r="AZ48" s="110" t="str">
        <f t="shared" ca="1" si="57"/>
        <v/>
      </c>
      <c r="BA48" s="110" t="str">
        <f t="shared" ca="1" si="9"/>
        <v/>
      </c>
      <c r="BB48" s="110" t="str">
        <f t="shared" ca="1" si="9"/>
        <v/>
      </c>
      <c r="BC48" s="110" t="str">
        <f t="shared" ca="1" si="9"/>
        <v/>
      </c>
      <c r="BD48" s="110" t="str">
        <f t="shared" ca="1" si="9"/>
        <v/>
      </c>
      <c r="BE48" s="110" t="str">
        <f t="shared" ca="1" si="9"/>
        <v/>
      </c>
      <c r="BF48" s="110" t="str">
        <f t="shared" ca="1" si="48"/>
        <v/>
      </c>
      <c r="BG48" s="110" t="str">
        <f t="shared" ca="1" si="48"/>
        <v/>
      </c>
      <c r="BH48" s="110" t="str">
        <f t="shared" ca="1" si="48"/>
        <v/>
      </c>
      <c r="BI48" s="110" t="str">
        <f t="shared" ca="1" si="48"/>
        <v/>
      </c>
      <c r="BJ48" s="110" t="str">
        <f t="shared" ca="1" si="48"/>
        <v/>
      </c>
      <c r="BK48" s="110" t="str">
        <f t="shared" ca="1" si="56"/>
        <v/>
      </c>
      <c r="BL48" s="110" t="str">
        <f t="shared" ca="1" si="56"/>
        <v/>
      </c>
      <c r="BM48" s="110" t="str">
        <f t="shared" ca="1" si="56"/>
        <v/>
      </c>
      <c r="BN48" s="110" t="str">
        <f t="shared" ca="1" si="58"/>
        <v/>
      </c>
      <c r="BO48" s="110" t="str">
        <f t="shared" ca="1" si="58"/>
        <v/>
      </c>
      <c r="BP48" s="110" t="str">
        <f t="shared" ca="1" si="58"/>
        <v/>
      </c>
      <c r="BQ48" s="110" t="str">
        <f t="shared" ca="1" si="58"/>
        <v/>
      </c>
      <c r="BR48" s="110" t="str">
        <f t="shared" ca="1" si="56"/>
        <v/>
      </c>
      <c r="BS48" s="110" t="str">
        <f t="shared" ca="1" si="67"/>
        <v/>
      </c>
      <c r="BT48" s="110" t="str">
        <f t="shared" ca="1" si="67"/>
        <v/>
      </c>
      <c r="BU48" s="110" t="str">
        <f t="shared" ca="1" si="67"/>
        <v/>
      </c>
      <c r="BV48" s="110" t="str">
        <f t="shared" ca="1" si="67"/>
        <v/>
      </c>
      <c r="BW48" s="57" t="str">
        <f t="shared" ca="1" si="50"/>
        <v/>
      </c>
      <c r="BX48" s="57" t="str">
        <f t="shared" ca="1" si="50"/>
        <v/>
      </c>
      <c r="BY48" s="57" t="str">
        <f t="shared" ca="1" si="50"/>
        <v/>
      </c>
      <c r="BZ48" s="57" t="str">
        <f t="shared" ca="1" si="50"/>
        <v/>
      </c>
      <c r="CA48" s="57" t="str">
        <f t="shared" ca="1" si="50"/>
        <v/>
      </c>
      <c r="CB48" s="57" t="str">
        <f t="shared" ca="1" si="50"/>
        <v/>
      </c>
      <c r="CC48" s="57" t="str">
        <f t="shared" ca="1" si="23"/>
        <v/>
      </c>
      <c r="CD48" s="57"/>
      <c r="CE48" s="57" t="str">
        <f t="shared" ca="1" si="24"/>
        <v/>
      </c>
      <c r="CF48" s="57" t="str">
        <f t="shared" ca="1" si="25"/>
        <v/>
      </c>
      <c r="CG48" s="57" t="str">
        <f t="shared" ca="1" si="26"/>
        <v/>
      </c>
      <c r="CH48" s="57" t="str">
        <f t="shared" ca="1" si="27"/>
        <v/>
      </c>
      <c r="CI48" s="57" t="str">
        <f t="shared" ca="1" si="28"/>
        <v/>
      </c>
      <c r="CJ48" s="57"/>
      <c r="CK48" s="57" t="str">
        <f t="shared" ca="1" si="51"/>
        <v/>
      </c>
      <c r="CL48" s="57" t="str">
        <f t="shared" ca="1" si="51"/>
        <v/>
      </c>
      <c r="CM48" s="57" t="str">
        <f t="shared" ca="1" si="51"/>
        <v/>
      </c>
      <c r="CN48" s="57" t="str">
        <f t="shared" ca="1" si="51"/>
        <v/>
      </c>
      <c r="CO48" s="57" t="str">
        <f t="shared" ca="1" si="52"/>
        <v/>
      </c>
      <c r="CP48" s="57" t="str">
        <f t="shared" ca="1" si="52"/>
        <v/>
      </c>
      <c r="CQ48" s="57" t="str">
        <f t="shared" ca="1" si="52"/>
        <v/>
      </c>
      <c r="CR48" s="57" t="str">
        <f t="shared" ca="1" si="52"/>
        <v/>
      </c>
      <c r="CS48" s="57" t="str">
        <f t="shared" ca="1" si="52"/>
        <v/>
      </c>
      <c r="CT48" s="57" t="str">
        <f t="shared" ca="1" si="53"/>
        <v/>
      </c>
      <c r="CU48" s="57" t="str">
        <f t="shared" ca="1" si="53"/>
        <v/>
      </c>
      <c r="CV48" s="57" t="str">
        <f t="shared" ca="1" si="53"/>
        <v/>
      </c>
      <c r="CW48" s="57" t="str">
        <f t="shared" ca="1" si="53"/>
        <v/>
      </c>
      <c r="CX48" s="57" t="str">
        <f t="shared" ca="1" si="30"/>
        <v/>
      </c>
      <c r="CY48" s="57" t="str">
        <f t="shared" ca="1" si="30"/>
        <v/>
      </c>
      <c r="CZ48" s="57" t="str">
        <f t="shared" ca="1" si="30"/>
        <v/>
      </c>
      <c r="DA48" s="57" t="str">
        <f t="shared" ca="1" si="30"/>
        <v/>
      </c>
      <c r="DB48" s="57" t="str">
        <f t="shared" ca="1" si="30"/>
        <v/>
      </c>
      <c r="DC48" s="57" t="str">
        <f t="shared" ca="1" si="30"/>
        <v/>
      </c>
      <c r="DD48" s="57" t="str">
        <f t="shared" ca="1" si="30"/>
        <v/>
      </c>
      <c r="DE48" s="57" t="str">
        <f t="shared" ca="1" si="54"/>
        <v/>
      </c>
      <c r="DF48" s="57" t="str">
        <f t="shared" ca="1" si="54"/>
        <v/>
      </c>
      <c r="DG48" s="57" t="str">
        <f t="shared" ca="1" si="54"/>
        <v/>
      </c>
      <c r="DH48" s="57" t="str">
        <f t="shared" ca="1" si="31"/>
        <v/>
      </c>
      <c r="DI48" s="57" t="str">
        <f t="shared" ca="1" si="49"/>
        <v/>
      </c>
      <c r="DJ48" s="57" t="str">
        <f t="shared" ca="1" si="49"/>
        <v/>
      </c>
      <c r="DK48" s="57" t="str">
        <f t="shared" ca="1" si="49"/>
        <v/>
      </c>
      <c r="DL48" s="57" t="str">
        <f t="shared" ca="1" si="49"/>
        <v/>
      </c>
      <c r="DM48" s="57" t="str">
        <f t="shared" ca="1" si="32"/>
        <v/>
      </c>
      <c r="DN48" s="57" t="str">
        <f t="shared" ca="1" si="55"/>
        <v/>
      </c>
      <c r="DO48" s="57" t="str">
        <f t="shared" ca="1" si="55"/>
        <v/>
      </c>
      <c r="DP48" s="57" t="str">
        <f t="shared" ca="1" si="55"/>
        <v/>
      </c>
      <c r="DQ48" s="57" t="str">
        <f t="shared" ca="1" si="55"/>
        <v/>
      </c>
      <c r="DR48" s="57" t="str">
        <f t="shared" ca="1" si="55"/>
        <v/>
      </c>
      <c r="DS48" s="57" t="str">
        <f t="shared" ca="1" si="55"/>
        <v/>
      </c>
    </row>
    <row r="49" spans="1:123" s="64" customFormat="1">
      <c r="A49" s="57" t="str">
        <f t="shared" ca="1" si="16"/>
        <v/>
      </c>
      <c r="B49" s="106" t="str">
        <f t="shared" ca="1" si="17"/>
        <v/>
      </c>
      <c r="C49" s="60">
        <v>39</v>
      </c>
      <c r="D49" s="57" t="str">
        <f t="shared" ca="1" si="33"/>
        <v/>
      </c>
      <c r="E49" s="61"/>
      <c r="F49" s="61"/>
      <c r="G49" s="57" t="str">
        <f t="shared" ca="1" si="34"/>
        <v/>
      </c>
      <c r="H49" s="57" t="str">
        <f t="shared" ca="1" si="35"/>
        <v/>
      </c>
      <c r="I49" s="61" t="str">
        <f ca="1">IFERROR(VLOOKUP(H49,Parameter!L:M,2,FALSE),"")</f>
        <v/>
      </c>
      <c r="J49" s="57" t="str">
        <f t="shared" ca="1" si="36"/>
        <v/>
      </c>
      <c r="K49" s="61" t="str">
        <f ca="1">IFERROR(VLOOKUP(J49,Parameter!I:K,3,FALSE),"")</f>
        <v/>
      </c>
      <c r="L49" s="57" t="str">
        <f t="shared" ca="1" si="37"/>
        <v/>
      </c>
      <c r="M49" s="61" t="str">
        <f ca="1">IFERROR(VLOOKUP(L49,Parameter!F:H,3,FALSE),"")</f>
        <v/>
      </c>
      <c r="N49" s="57" t="str">
        <f t="shared" ca="1" si="38"/>
        <v/>
      </c>
      <c r="O49" s="61" t="str">
        <f ca="1">IFERROR(VLOOKUP(N49,Parameter!C:E,3,FALSE),"")</f>
        <v/>
      </c>
      <c r="P49" s="61" t="str">
        <f t="shared" ca="1" si="39"/>
        <v/>
      </c>
      <c r="Q49" s="61" t="str">
        <f t="shared" ca="1" si="40"/>
        <v/>
      </c>
      <c r="R49" s="57" t="str">
        <f t="shared" ca="1" si="21"/>
        <v/>
      </c>
      <c r="S49" s="57" t="str">
        <f t="shared" ca="1" si="41"/>
        <v/>
      </c>
      <c r="T49" s="57" t="str">
        <f t="shared" ca="1" si="42"/>
        <v/>
      </c>
      <c r="U49" s="61" t="str">
        <f t="shared" ca="1" si="65"/>
        <v/>
      </c>
      <c r="V49" s="61" t="str">
        <f t="shared" ca="1" si="65"/>
        <v/>
      </c>
      <c r="W49" s="61" t="str">
        <f t="shared" ca="1" si="65"/>
        <v/>
      </c>
      <c r="X49" s="61" t="str">
        <f t="shared" ca="1" si="65"/>
        <v/>
      </c>
      <c r="Y49" s="57" t="str">
        <f t="shared" ca="1" si="65"/>
        <v/>
      </c>
      <c r="Z49" s="57" t="str">
        <f t="shared" ca="1" si="44"/>
        <v/>
      </c>
      <c r="AA49" s="61" t="str">
        <f t="shared" ca="1" si="66"/>
        <v/>
      </c>
      <c r="AB49" s="61" t="str">
        <f t="shared" ca="1" si="66"/>
        <v/>
      </c>
      <c r="AC49" s="61" t="str">
        <f t="shared" ca="1" si="66"/>
        <v/>
      </c>
      <c r="AD49" s="61" t="str">
        <f t="shared" ca="1" si="61"/>
        <v/>
      </c>
      <c r="AE49" s="61" t="str">
        <f t="shared" ca="1" si="62"/>
        <v/>
      </c>
      <c r="AF49" s="57" t="str">
        <f t="shared" ca="1" si="22"/>
        <v/>
      </c>
      <c r="AG49" s="57" t="str">
        <f t="shared" ca="1" si="63"/>
        <v/>
      </c>
      <c r="AH49" s="57" t="str">
        <f t="shared" ca="1" si="64"/>
        <v/>
      </c>
      <c r="AI49" s="62" t="str">
        <f t="shared" ca="1" si="46"/>
        <v/>
      </c>
      <c r="AJ49" s="63" t="str">
        <f t="shared" ca="1" si="60"/>
        <v/>
      </c>
      <c r="AK49" s="57" t="str">
        <f t="shared" ca="1" si="60"/>
        <v/>
      </c>
      <c r="AL49" s="176" t="str">
        <f t="shared" ca="1" si="60"/>
        <v/>
      </c>
      <c r="AM49" s="176" t="str">
        <f t="shared" ca="1" si="59"/>
        <v/>
      </c>
      <c r="AN49" s="57" t="str">
        <f t="shared" ca="1" si="59"/>
        <v/>
      </c>
      <c r="AO49" s="57" t="str">
        <f t="shared" ca="1" si="59"/>
        <v/>
      </c>
      <c r="AP49" s="57" t="str">
        <f t="shared" ca="1" si="59"/>
        <v/>
      </c>
      <c r="AQ49" s="57" t="str">
        <f t="shared" ca="1" si="59"/>
        <v/>
      </c>
      <c r="AR49" s="57" t="str">
        <f t="shared" ca="1" si="59"/>
        <v/>
      </c>
      <c r="AS49" s="57" t="str">
        <f ca="1">IFERROR(VLOOKUP(L49,Parameter!F:O,10,FALSE),"")</f>
        <v/>
      </c>
      <c r="AT49" s="61" t="str">
        <f ca="1">IF(D49="","",IFERROR(IF(VLOOKUP(N49,Parameter!C:L,10,FALSE)=$AT$8,"ok","F"),"L"))</f>
        <v/>
      </c>
      <c r="AU49" s="57" t="str">
        <f t="shared" ca="1" si="8"/>
        <v/>
      </c>
      <c r="AV49" s="57" t="str">
        <f t="shared" ca="1" si="8"/>
        <v/>
      </c>
      <c r="AW49" s="57" t="str">
        <f t="shared" ca="1" si="57"/>
        <v/>
      </c>
      <c r="AX49" s="57" t="str">
        <f t="shared" ca="1" si="57"/>
        <v/>
      </c>
      <c r="AY49" s="57" t="str">
        <f t="shared" ca="1" si="57"/>
        <v/>
      </c>
      <c r="AZ49" s="57" t="str">
        <f t="shared" ca="1" si="57"/>
        <v/>
      </c>
      <c r="BA49" s="57" t="str">
        <f t="shared" ca="1" si="9"/>
        <v/>
      </c>
      <c r="BB49" s="57" t="str">
        <f t="shared" ca="1" si="9"/>
        <v/>
      </c>
      <c r="BC49" s="57" t="str">
        <f t="shared" ca="1" si="9"/>
        <v/>
      </c>
      <c r="BD49" s="57" t="str">
        <f t="shared" ca="1" si="9"/>
        <v/>
      </c>
      <c r="BE49" s="57" t="str">
        <f t="shared" ca="1" si="9"/>
        <v/>
      </c>
      <c r="BF49" s="57" t="str">
        <f t="shared" ca="1" si="48"/>
        <v/>
      </c>
      <c r="BG49" s="57" t="str">
        <f t="shared" ca="1" si="48"/>
        <v/>
      </c>
      <c r="BH49" s="57" t="str">
        <f t="shared" ca="1" si="48"/>
        <v/>
      </c>
      <c r="BI49" s="57" t="str">
        <f t="shared" ca="1" si="48"/>
        <v/>
      </c>
      <c r="BJ49" s="57" t="str">
        <f t="shared" ca="1" si="48"/>
        <v/>
      </c>
      <c r="BK49" s="57" t="str">
        <f t="shared" ca="1" si="56"/>
        <v/>
      </c>
      <c r="BL49" s="57" t="str">
        <f t="shared" ca="1" si="56"/>
        <v/>
      </c>
      <c r="BM49" s="57" t="str">
        <f t="shared" ca="1" si="56"/>
        <v/>
      </c>
      <c r="BN49" s="57" t="str">
        <f t="shared" ca="1" si="58"/>
        <v/>
      </c>
      <c r="BO49" s="57" t="str">
        <f t="shared" ca="1" si="58"/>
        <v/>
      </c>
      <c r="BP49" s="57" t="str">
        <f t="shared" ca="1" si="58"/>
        <v/>
      </c>
      <c r="BQ49" s="57" t="str">
        <f t="shared" ca="1" si="58"/>
        <v/>
      </c>
      <c r="BR49" s="57" t="str">
        <f t="shared" ca="1" si="56"/>
        <v/>
      </c>
      <c r="BS49" s="57" t="str">
        <f t="shared" ca="1" si="67"/>
        <v/>
      </c>
      <c r="BT49" s="57" t="str">
        <f t="shared" ca="1" si="67"/>
        <v/>
      </c>
      <c r="BU49" s="57" t="str">
        <f t="shared" ca="1" si="67"/>
        <v/>
      </c>
      <c r="BV49" s="57" t="str">
        <f t="shared" ca="1" si="67"/>
        <v/>
      </c>
      <c r="BW49" s="57" t="str">
        <f t="shared" ca="1" si="50"/>
        <v/>
      </c>
      <c r="BX49" s="57" t="str">
        <f t="shared" ca="1" si="50"/>
        <v/>
      </c>
      <c r="BY49" s="57" t="str">
        <f t="shared" ca="1" si="50"/>
        <v/>
      </c>
      <c r="BZ49" s="57" t="str">
        <f t="shared" ca="1" si="50"/>
        <v/>
      </c>
      <c r="CA49" s="57" t="str">
        <f t="shared" ca="1" si="50"/>
        <v/>
      </c>
      <c r="CB49" s="57" t="str">
        <f t="shared" ca="1" si="50"/>
        <v/>
      </c>
      <c r="CC49" s="57" t="str">
        <f t="shared" ca="1" si="23"/>
        <v/>
      </c>
      <c r="CD49" s="57"/>
      <c r="CE49" s="57" t="str">
        <f t="shared" ca="1" si="24"/>
        <v/>
      </c>
      <c r="CF49" s="57" t="str">
        <f t="shared" ca="1" si="25"/>
        <v/>
      </c>
      <c r="CG49" s="57" t="str">
        <f t="shared" ca="1" si="26"/>
        <v/>
      </c>
      <c r="CH49" s="57" t="str">
        <f t="shared" ca="1" si="27"/>
        <v/>
      </c>
      <c r="CI49" s="57" t="str">
        <f t="shared" ca="1" si="28"/>
        <v/>
      </c>
      <c r="CJ49" s="57"/>
      <c r="CK49" s="57" t="str">
        <f t="shared" ca="1" si="51"/>
        <v/>
      </c>
      <c r="CL49" s="57" t="str">
        <f t="shared" ca="1" si="51"/>
        <v/>
      </c>
      <c r="CM49" s="57" t="str">
        <f t="shared" ca="1" si="51"/>
        <v/>
      </c>
      <c r="CN49" s="57" t="str">
        <f t="shared" ca="1" si="51"/>
        <v/>
      </c>
      <c r="CO49" s="57" t="str">
        <f t="shared" ca="1" si="52"/>
        <v/>
      </c>
      <c r="CP49" s="57" t="str">
        <f t="shared" ca="1" si="52"/>
        <v/>
      </c>
      <c r="CQ49" s="57" t="str">
        <f t="shared" ca="1" si="52"/>
        <v/>
      </c>
      <c r="CR49" s="57" t="str">
        <f t="shared" ca="1" si="52"/>
        <v/>
      </c>
      <c r="CS49" s="57" t="str">
        <f t="shared" ca="1" si="52"/>
        <v/>
      </c>
      <c r="CT49" s="57" t="str">
        <f t="shared" ca="1" si="53"/>
        <v/>
      </c>
      <c r="CU49" s="57" t="str">
        <f t="shared" ca="1" si="53"/>
        <v/>
      </c>
      <c r="CV49" s="57" t="str">
        <f t="shared" ca="1" si="53"/>
        <v/>
      </c>
      <c r="CW49" s="57" t="str">
        <f t="shared" ca="1" si="53"/>
        <v/>
      </c>
      <c r="CX49" s="57" t="str">
        <f t="shared" ca="1" si="30"/>
        <v/>
      </c>
      <c r="CY49" s="57" t="str">
        <f t="shared" ca="1" si="30"/>
        <v/>
      </c>
      <c r="CZ49" s="57" t="str">
        <f t="shared" ca="1" si="30"/>
        <v/>
      </c>
      <c r="DA49" s="57" t="str">
        <f t="shared" ca="1" si="30"/>
        <v/>
      </c>
      <c r="DB49" s="57" t="str">
        <f t="shared" ca="1" si="30"/>
        <v/>
      </c>
      <c r="DC49" s="57" t="str">
        <f t="shared" ca="1" si="30"/>
        <v/>
      </c>
      <c r="DD49" s="57" t="str">
        <f t="shared" ca="1" si="30"/>
        <v/>
      </c>
      <c r="DE49" s="57" t="str">
        <f t="shared" ca="1" si="54"/>
        <v/>
      </c>
      <c r="DF49" s="57" t="str">
        <f t="shared" ca="1" si="54"/>
        <v/>
      </c>
      <c r="DG49" s="57" t="str">
        <f t="shared" ca="1" si="54"/>
        <v/>
      </c>
      <c r="DH49" s="57" t="str">
        <f t="shared" ca="1" si="31"/>
        <v/>
      </c>
      <c r="DI49" s="57" t="str">
        <f t="shared" ca="1" si="49"/>
        <v/>
      </c>
      <c r="DJ49" s="57" t="str">
        <f t="shared" ca="1" si="49"/>
        <v/>
      </c>
      <c r="DK49" s="57" t="str">
        <f t="shared" ca="1" si="49"/>
        <v/>
      </c>
      <c r="DL49" s="57" t="str">
        <f t="shared" ca="1" si="49"/>
        <v/>
      </c>
      <c r="DM49" s="57" t="str">
        <f t="shared" ca="1" si="32"/>
        <v/>
      </c>
      <c r="DN49" s="57" t="str">
        <f t="shared" ca="1" si="55"/>
        <v/>
      </c>
      <c r="DO49" s="57" t="str">
        <f t="shared" ca="1" si="55"/>
        <v/>
      </c>
      <c r="DP49" s="57" t="str">
        <f t="shared" ca="1" si="55"/>
        <v/>
      </c>
      <c r="DQ49" s="57" t="str">
        <f t="shared" ca="1" si="55"/>
        <v/>
      </c>
      <c r="DR49" s="57" t="str">
        <f t="shared" ca="1" si="55"/>
        <v/>
      </c>
      <c r="DS49" s="57" t="str">
        <f t="shared" ca="1" si="55"/>
        <v/>
      </c>
    </row>
    <row r="50" spans="1:123" s="64" customFormat="1">
      <c r="A50" s="57" t="str">
        <f t="shared" ca="1" si="16"/>
        <v/>
      </c>
      <c r="B50" s="109" t="str">
        <f t="shared" ca="1" si="17"/>
        <v/>
      </c>
      <c r="C50" s="110">
        <v>40</v>
      </c>
      <c r="D50" s="110" t="str">
        <f t="shared" ca="1" si="33"/>
        <v/>
      </c>
      <c r="E50" s="111"/>
      <c r="F50" s="111"/>
      <c r="G50" s="110" t="str">
        <f t="shared" ca="1" si="34"/>
        <v/>
      </c>
      <c r="H50" s="110" t="str">
        <f t="shared" ca="1" si="35"/>
        <v/>
      </c>
      <c r="I50" s="112" t="str">
        <f ca="1">IFERROR(VLOOKUP(H50,Parameter!L:M,2,FALSE),"")</f>
        <v/>
      </c>
      <c r="J50" s="110" t="str">
        <f t="shared" ca="1" si="36"/>
        <v/>
      </c>
      <c r="K50" s="112" t="str">
        <f ca="1">IFERROR(VLOOKUP(J50,Parameter!I:K,3,FALSE),"")</f>
        <v/>
      </c>
      <c r="L50" s="110" t="str">
        <f t="shared" ca="1" si="37"/>
        <v/>
      </c>
      <c r="M50" s="112" t="str">
        <f ca="1">IFERROR(VLOOKUP(L50,Parameter!F:H,3,FALSE),"")</f>
        <v/>
      </c>
      <c r="N50" s="110" t="str">
        <f t="shared" ca="1" si="38"/>
        <v/>
      </c>
      <c r="O50" s="112" t="str">
        <f ca="1">IFERROR(VLOOKUP(N50,Parameter!C:E,3,FALSE),"")</f>
        <v/>
      </c>
      <c r="P50" s="112" t="str">
        <f t="shared" ca="1" si="39"/>
        <v/>
      </c>
      <c r="Q50" s="112" t="str">
        <f t="shared" ca="1" si="40"/>
        <v/>
      </c>
      <c r="R50" s="110" t="str">
        <f t="shared" ca="1" si="21"/>
        <v/>
      </c>
      <c r="S50" s="110" t="str">
        <f t="shared" ca="1" si="41"/>
        <v/>
      </c>
      <c r="T50" s="110" t="str">
        <f t="shared" ca="1" si="42"/>
        <v/>
      </c>
      <c r="U50" s="112" t="str">
        <f t="shared" ca="1" si="65"/>
        <v/>
      </c>
      <c r="V50" s="112" t="str">
        <f t="shared" ca="1" si="65"/>
        <v/>
      </c>
      <c r="W50" s="112" t="str">
        <f t="shared" ca="1" si="65"/>
        <v/>
      </c>
      <c r="X50" s="112" t="str">
        <f t="shared" ca="1" si="65"/>
        <v/>
      </c>
      <c r="Y50" s="110" t="str">
        <f t="shared" ca="1" si="65"/>
        <v/>
      </c>
      <c r="Z50" s="110" t="str">
        <f t="shared" ca="1" si="44"/>
        <v/>
      </c>
      <c r="AA50" s="111" t="str">
        <f t="shared" ca="1" si="66"/>
        <v/>
      </c>
      <c r="AB50" s="112" t="str">
        <f t="shared" ca="1" si="66"/>
        <v/>
      </c>
      <c r="AC50" s="112" t="str">
        <f t="shared" ca="1" si="66"/>
        <v/>
      </c>
      <c r="AD50" s="112" t="str">
        <f t="shared" ca="1" si="61"/>
        <v/>
      </c>
      <c r="AE50" s="111" t="str">
        <f t="shared" ca="1" si="62"/>
        <v/>
      </c>
      <c r="AF50" s="110" t="str">
        <f t="shared" ca="1" si="22"/>
        <v/>
      </c>
      <c r="AG50" s="110" t="str">
        <f t="shared" ca="1" si="63"/>
        <v/>
      </c>
      <c r="AH50" s="110" t="str">
        <f t="shared" ca="1" si="64"/>
        <v/>
      </c>
      <c r="AI50" s="113" t="str">
        <f t="shared" ca="1" si="46"/>
        <v/>
      </c>
      <c r="AJ50" s="114" t="str">
        <f t="shared" ca="1" si="60"/>
        <v/>
      </c>
      <c r="AK50" s="110" t="str">
        <f t="shared" ca="1" si="60"/>
        <v/>
      </c>
      <c r="AL50" s="177" t="str">
        <f t="shared" ca="1" si="60"/>
        <v/>
      </c>
      <c r="AM50" s="177" t="str">
        <f t="shared" ca="1" si="59"/>
        <v/>
      </c>
      <c r="AN50" s="110" t="str">
        <f t="shared" ca="1" si="59"/>
        <v/>
      </c>
      <c r="AO50" s="110" t="str">
        <f t="shared" ca="1" si="59"/>
        <v/>
      </c>
      <c r="AP50" s="110" t="str">
        <f t="shared" ca="1" si="59"/>
        <v/>
      </c>
      <c r="AQ50" s="110" t="str">
        <f t="shared" ca="1" si="59"/>
        <v/>
      </c>
      <c r="AR50" s="110" t="str">
        <f t="shared" ca="1" si="59"/>
        <v/>
      </c>
      <c r="AS50" s="57" t="str">
        <f ca="1">IFERROR(VLOOKUP(L50,Parameter!F:O,10,FALSE),"")</f>
        <v/>
      </c>
      <c r="AT50" s="61" t="str">
        <f ca="1">IF(D50="","",IFERROR(IF(VLOOKUP(N50,Parameter!C:L,10,FALSE)=$AT$8,"ok","F"),"L"))</f>
        <v/>
      </c>
      <c r="AU50" s="110" t="str">
        <f t="shared" ca="1" si="8"/>
        <v/>
      </c>
      <c r="AV50" s="110" t="str">
        <f t="shared" ca="1" si="8"/>
        <v/>
      </c>
      <c r="AW50" s="110" t="str">
        <f t="shared" ca="1" si="57"/>
        <v/>
      </c>
      <c r="AX50" s="110" t="str">
        <f t="shared" ca="1" si="57"/>
        <v/>
      </c>
      <c r="AY50" s="110" t="str">
        <f t="shared" ca="1" si="57"/>
        <v/>
      </c>
      <c r="AZ50" s="110" t="str">
        <f t="shared" ca="1" si="57"/>
        <v/>
      </c>
      <c r="BA50" s="110" t="str">
        <f t="shared" ca="1" si="9"/>
        <v/>
      </c>
      <c r="BB50" s="110" t="str">
        <f t="shared" ca="1" si="9"/>
        <v/>
      </c>
      <c r="BC50" s="110" t="str">
        <f t="shared" ca="1" si="9"/>
        <v/>
      </c>
      <c r="BD50" s="110" t="str">
        <f t="shared" ca="1" si="9"/>
        <v/>
      </c>
      <c r="BE50" s="110" t="str">
        <f t="shared" ca="1" si="9"/>
        <v/>
      </c>
      <c r="BF50" s="110" t="str">
        <f t="shared" ca="1" si="48"/>
        <v/>
      </c>
      <c r="BG50" s="110" t="str">
        <f t="shared" ca="1" si="48"/>
        <v/>
      </c>
      <c r="BH50" s="110" t="str">
        <f t="shared" ca="1" si="48"/>
        <v/>
      </c>
      <c r="BI50" s="110" t="str">
        <f t="shared" ca="1" si="48"/>
        <v/>
      </c>
      <c r="BJ50" s="110" t="str">
        <f t="shared" ca="1" si="48"/>
        <v/>
      </c>
      <c r="BK50" s="110" t="str">
        <f t="shared" ca="1" si="56"/>
        <v/>
      </c>
      <c r="BL50" s="110" t="str">
        <f t="shared" ca="1" si="56"/>
        <v/>
      </c>
      <c r="BM50" s="110" t="str">
        <f t="shared" ca="1" si="56"/>
        <v/>
      </c>
      <c r="BN50" s="110" t="str">
        <f t="shared" ca="1" si="58"/>
        <v/>
      </c>
      <c r="BO50" s="110" t="str">
        <f t="shared" ca="1" si="58"/>
        <v/>
      </c>
      <c r="BP50" s="110" t="str">
        <f t="shared" ca="1" si="58"/>
        <v/>
      </c>
      <c r="BQ50" s="110" t="str">
        <f t="shared" ca="1" si="58"/>
        <v/>
      </c>
      <c r="BR50" s="110" t="str">
        <f t="shared" ca="1" si="56"/>
        <v/>
      </c>
      <c r="BS50" s="110" t="str">
        <f t="shared" ca="1" si="67"/>
        <v/>
      </c>
      <c r="BT50" s="110" t="str">
        <f t="shared" ca="1" si="67"/>
        <v/>
      </c>
      <c r="BU50" s="110" t="str">
        <f t="shared" ca="1" si="67"/>
        <v/>
      </c>
      <c r="BV50" s="110" t="str">
        <f t="shared" ca="1" si="67"/>
        <v/>
      </c>
      <c r="BW50" s="57" t="str">
        <f t="shared" ca="1" si="50"/>
        <v/>
      </c>
      <c r="BX50" s="57" t="str">
        <f t="shared" ca="1" si="50"/>
        <v/>
      </c>
      <c r="BY50" s="57" t="str">
        <f t="shared" ca="1" si="50"/>
        <v/>
      </c>
      <c r="BZ50" s="57" t="str">
        <f t="shared" ca="1" si="50"/>
        <v/>
      </c>
      <c r="CA50" s="57" t="str">
        <f t="shared" ca="1" si="50"/>
        <v/>
      </c>
      <c r="CB50" s="57" t="str">
        <f t="shared" ca="1" si="50"/>
        <v/>
      </c>
      <c r="CC50" s="57" t="str">
        <f t="shared" ca="1" si="23"/>
        <v/>
      </c>
      <c r="CD50" s="57"/>
      <c r="CE50" s="57" t="str">
        <f t="shared" ca="1" si="24"/>
        <v/>
      </c>
      <c r="CF50" s="57" t="str">
        <f t="shared" ca="1" si="25"/>
        <v/>
      </c>
      <c r="CG50" s="57" t="str">
        <f t="shared" ca="1" si="26"/>
        <v/>
      </c>
      <c r="CH50" s="57" t="str">
        <f t="shared" ca="1" si="27"/>
        <v/>
      </c>
      <c r="CI50" s="57" t="str">
        <f t="shared" ca="1" si="28"/>
        <v/>
      </c>
      <c r="CJ50" s="57"/>
      <c r="CK50" s="57" t="str">
        <f t="shared" ca="1" si="51"/>
        <v/>
      </c>
      <c r="CL50" s="57" t="str">
        <f t="shared" ca="1" si="51"/>
        <v/>
      </c>
      <c r="CM50" s="57" t="str">
        <f t="shared" ca="1" si="51"/>
        <v/>
      </c>
      <c r="CN50" s="57" t="str">
        <f t="shared" ca="1" si="51"/>
        <v/>
      </c>
      <c r="CO50" s="57" t="str">
        <f t="shared" ca="1" si="52"/>
        <v/>
      </c>
      <c r="CP50" s="57" t="str">
        <f t="shared" ca="1" si="52"/>
        <v/>
      </c>
      <c r="CQ50" s="57" t="str">
        <f t="shared" ca="1" si="52"/>
        <v/>
      </c>
      <c r="CR50" s="57" t="str">
        <f t="shared" ca="1" si="52"/>
        <v/>
      </c>
      <c r="CS50" s="57" t="str">
        <f t="shared" ca="1" si="52"/>
        <v/>
      </c>
      <c r="CT50" s="57" t="str">
        <f t="shared" ca="1" si="53"/>
        <v/>
      </c>
      <c r="CU50" s="57" t="str">
        <f t="shared" ca="1" si="53"/>
        <v/>
      </c>
      <c r="CV50" s="57" t="str">
        <f t="shared" ca="1" si="53"/>
        <v/>
      </c>
      <c r="CW50" s="57" t="str">
        <f t="shared" ca="1" si="53"/>
        <v/>
      </c>
      <c r="CX50" s="57" t="str">
        <f t="shared" ca="1" si="30"/>
        <v/>
      </c>
      <c r="CY50" s="57" t="str">
        <f t="shared" ca="1" si="30"/>
        <v/>
      </c>
      <c r="CZ50" s="57" t="str">
        <f t="shared" ca="1" si="30"/>
        <v/>
      </c>
      <c r="DA50" s="57" t="str">
        <f t="shared" ca="1" si="30"/>
        <v/>
      </c>
      <c r="DB50" s="57" t="str">
        <f t="shared" ca="1" si="30"/>
        <v/>
      </c>
      <c r="DC50" s="57" t="str">
        <f t="shared" ca="1" si="30"/>
        <v/>
      </c>
      <c r="DD50" s="57" t="str">
        <f t="shared" ca="1" si="30"/>
        <v/>
      </c>
      <c r="DE50" s="57" t="str">
        <f t="shared" ca="1" si="54"/>
        <v/>
      </c>
      <c r="DF50" s="57" t="str">
        <f t="shared" ca="1" si="54"/>
        <v/>
      </c>
      <c r="DG50" s="57" t="str">
        <f t="shared" ca="1" si="54"/>
        <v/>
      </c>
      <c r="DH50" s="57" t="str">
        <f t="shared" ca="1" si="31"/>
        <v/>
      </c>
      <c r="DI50" s="57" t="str">
        <f t="shared" ca="1" si="49"/>
        <v/>
      </c>
      <c r="DJ50" s="57" t="str">
        <f t="shared" ca="1" si="49"/>
        <v/>
      </c>
      <c r="DK50" s="57" t="str">
        <f t="shared" ca="1" si="49"/>
        <v/>
      </c>
      <c r="DL50" s="57" t="str">
        <f t="shared" ca="1" si="49"/>
        <v/>
      </c>
      <c r="DM50" s="57" t="str">
        <f t="shared" ca="1" si="32"/>
        <v/>
      </c>
      <c r="DN50" s="57" t="str">
        <f t="shared" ca="1" si="55"/>
        <v/>
      </c>
      <c r="DO50" s="57" t="str">
        <f t="shared" ca="1" si="55"/>
        <v/>
      </c>
      <c r="DP50" s="57" t="str">
        <f t="shared" ca="1" si="55"/>
        <v/>
      </c>
      <c r="DQ50" s="57" t="str">
        <f t="shared" ca="1" si="55"/>
        <v/>
      </c>
      <c r="DR50" s="57" t="str">
        <f t="shared" ca="1" si="55"/>
        <v/>
      </c>
      <c r="DS50" s="57" t="str">
        <f t="shared" ca="1" si="55"/>
        <v/>
      </c>
    </row>
    <row r="51" spans="1:123" s="64" customFormat="1">
      <c r="A51" s="57" t="str">
        <f t="shared" ca="1" si="16"/>
        <v/>
      </c>
      <c r="B51" s="106" t="str">
        <f t="shared" ca="1" si="17"/>
        <v/>
      </c>
      <c r="C51" s="60">
        <v>41</v>
      </c>
      <c r="D51" s="57" t="str">
        <f t="shared" ca="1" si="33"/>
        <v/>
      </c>
      <c r="E51" s="61"/>
      <c r="F51" s="61"/>
      <c r="G51" s="57" t="str">
        <f t="shared" ca="1" si="34"/>
        <v/>
      </c>
      <c r="H51" s="57" t="str">
        <f t="shared" ca="1" si="35"/>
        <v/>
      </c>
      <c r="I51" s="61" t="str">
        <f ca="1">IFERROR(VLOOKUP(H51,Parameter!L:M,2,FALSE),"")</f>
        <v/>
      </c>
      <c r="J51" s="57" t="str">
        <f t="shared" ca="1" si="36"/>
        <v/>
      </c>
      <c r="K51" s="61" t="str">
        <f ca="1">IFERROR(VLOOKUP(J51,Parameter!I:K,3,FALSE),"")</f>
        <v/>
      </c>
      <c r="L51" s="57" t="str">
        <f t="shared" ca="1" si="37"/>
        <v/>
      </c>
      <c r="M51" s="61" t="str">
        <f ca="1">IFERROR(VLOOKUP(L51,Parameter!F:H,3,FALSE),"")</f>
        <v/>
      </c>
      <c r="N51" s="57" t="str">
        <f t="shared" ca="1" si="38"/>
        <v/>
      </c>
      <c r="O51" s="61" t="str">
        <f ca="1">IFERROR(VLOOKUP(N51,Parameter!C:E,3,FALSE),"")</f>
        <v/>
      </c>
      <c r="P51" s="61" t="str">
        <f t="shared" ca="1" si="39"/>
        <v/>
      </c>
      <c r="Q51" s="61" t="str">
        <f t="shared" ca="1" si="40"/>
        <v/>
      </c>
      <c r="R51" s="57" t="str">
        <f t="shared" ca="1" si="21"/>
        <v/>
      </c>
      <c r="S51" s="57" t="str">
        <f t="shared" ca="1" si="41"/>
        <v/>
      </c>
      <c r="T51" s="57" t="str">
        <f t="shared" ca="1" si="42"/>
        <v/>
      </c>
      <c r="U51" s="61" t="str">
        <f t="shared" ca="1" si="65"/>
        <v/>
      </c>
      <c r="V51" s="61" t="str">
        <f t="shared" ca="1" si="65"/>
        <v/>
      </c>
      <c r="W51" s="61" t="str">
        <f t="shared" ca="1" si="65"/>
        <v/>
      </c>
      <c r="X51" s="61" t="str">
        <f t="shared" ca="1" si="65"/>
        <v/>
      </c>
      <c r="Y51" s="57" t="str">
        <f t="shared" ca="1" si="65"/>
        <v/>
      </c>
      <c r="Z51" s="57" t="str">
        <f t="shared" ca="1" si="44"/>
        <v/>
      </c>
      <c r="AA51" s="61" t="str">
        <f t="shared" ca="1" si="66"/>
        <v/>
      </c>
      <c r="AB51" s="61" t="str">
        <f t="shared" ca="1" si="66"/>
        <v/>
      </c>
      <c r="AC51" s="61" t="str">
        <f t="shared" ca="1" si="66"/>
        <v/>
      </c>
      <c r="AD51" s="61" t="str">
        <f t="shared" ca="1" si="61"/>
        <v/>
      </c>
      <c r="AE51" s="61" t="str">
        <f t="shared" ca="1" si="62"/>
        <v/>
      </c>
      <c r="AF51" s="57" t="str">
        <f t="shared" ca="1" si="22"/>
        <v/>
      </c>
      <c r="AG51" s="57" t="str">
        <f t="shared" ca="1" si="63"/>
        <v/>
      </c>
      <c r="AH51" s="57" t="str">
        <f t="shared" ca="1" si="64"/>
        <v/>
      </c>
      <c r="AI51" s="62" t="str">
        <f t="shared" ca="1" si="46"/>
        <v/>
      </c>
      <c r="AJ51" s="63" t="str">
        <f t="shared" ca="1" si="60"/>
        <v/>
      </c>
      <c r="AK51" s="57" t="str">
        <f t="shared" ca="1" si="60"/>
        <v/>
      </c>
      <c r="AL51" s="176" t="str">
        <f t="shared" ca="1" si="60"/>
        <v/>
      </c>
      <c r="AM51" s="176" t="str">
        <f t="shared" ca="1" si="59"/>
        <v/>
      </c>
      <c r="AN51" s="57" t="str">
        <f t="shared" ca="1" si="59"/>
        <v/>
      </c>
      <c r="AO51" s="57" t="str">
        <f t="shared" ca="1" si="59"/>
        <v/>
      </c>
      <c r="AP51" s="57" t="str">
        <f t="shared" ca="1" si="59"/>
        <v/>
      </c>
      <c r="AQ51" s="57" t="str">
        <f t="shared" ca="1" si="59"/>
        <v/>
      </c>
      <c r="AR51" s="57" t="str">
        <f t="shared" ca="1" si="59"/>
        <v/>
      </c>
      <c r="AS51" s="57" t="str">
        <f ca="1">IFERROR(VLOOKUP(L51,Parameter!F:O,10,FALSE),"")</f>
        <v/>
      </c>
      <c r="AT51" s="61" t="str">
        <f ca="1">IF(D51="","",IFERROR(IF(VLOOKUP(N51,Parameter!C:L,10,FALSE)=$AT$8,"ok","F"),"L"))</f>
        <v/>
      </c>
      <c r="AU51" s="57" t="str">
        <f t="shared" ca="1" si="8"/>
        <v/>
      </c>
      <c r="AV51" s="57" t="str">
        <f t="shared" ca="1" si="8"/>
        <v/>
      </c>
      <c r="AW51" s="57" t="str">
        <f t="shared" ca="1" si="57"/>
        <v/>
      </c>
      <c r="AX51" s="57" t="str">
        <f t="shared" ca="1" si="57"/>
        <v/>
      </c>
      <c r="AY51" s="57" t="str">
        <f t="shared" ca="1" si="57"/>
        <v/>
      </c>
      <c r="AZ51" s="57" t="str">
        <f t="shared" ca="1" si="57"/>
        <v/>
      </c>
      <c r="BA51" s="57" t="str">
        <f t="shared" ca="1" si="9"/>
        <v/>
      </c>
      <c r="BB51" s="57" t="str">
        <f t="shared" ca="1" si="9"/>
        <v/>
      </c>
      <c r="BC51" s="57" t="str">
        <f t="shared" ca="1" si="9"/>
        <v/>
      </c>
      <c r="BD51" s="57" t="str">
        <f t="shared" ca="1" si="9"/>
        <v/>
      </c>
      <c r="BE51" s="57" t="str">
        <f t="shared" ca="1" si="9"/>
        <v/>
      </c>
      <c r="BF51" s="57" t="str">
        <f t="shared" ca="1" si="48"/>
        <v/>
      </c>
      <c r="BG51" s="57" t="str">
        <f t="shared" ca="1" si="48"/>
        <v/>
      </c>
      <c r="BH51" s="57" t="str">
        <f t="shared" ca="1" si="48"/>
        <v/>
      </c>
      <c r="BI51" s="57" t="str">
        <f t="shared" ca="1" si="48"/>
        <v/>
      </c>
      <c r="BJ51" s="57" t="str">
        <f t="shared" ca="1" si="48"/>
        <v/>
      </c>
      <c r="BK51" s="57" t="str">
        <f t="shared" ca="1" si="56"/>
        <v/>
      </c>
      <c r="BL51" s="57" t="str">
        <f t="shared" ca="1" si="56"/>
        <v/>
      </c>
      <c r="BM51" s="57" t="str">
        <f t="shared" ca="1" si="56"/>
        <v/>
      </c>
      <c r="BN51" s="57" t="str">
        <f t="shared" ca="1" si="58"/>
        <v/>
      </c>
      <c r="BO51" s="57" t="str">
        <f t="shared" ca="1" si="58"/>
        <v/>
      </c>
      <c r="BP51" s="57" t="str">
        <f t="shared" ca="1" si="58"/>
        <v/>
      </c>
      <c r="BQ51" s="57" t="str">
        <f t="shared" ca="1" si="58"/>
        <v/>
      </c>
      <c r="BR51" s="57" t="str">
        <f t="shared" ca="1" si="56"/>
        <v/>
      </c>
      <c r="BS51" s="57" t="str">
        <f t="shared" ca="1" si="67"/>
        <v/>
      </c>
      <c r="BT51" s="57" t="str">
        <f t="shared" ca="1" si="67"/>
        <v/>
      </c>
      <c r="BU51" s="57" t="str">
        <f t="shared" ca="1" si="67"/>
        <v/>
      </c>
      <c r="BV51" s="57" t="str">
        <f t="shared" ca="1" si="67"/>
        <v/>
      </c>
      <c r="BW51" s="57" t="str">
        <f t="shared" ca="1" si="50"/>
        <v/>
      </c>
      <c r="BX51" s="57" t="str">
        <f t="shared" ca="1" si="50"/>
        <v/>
      </c>
      <c r="BY51" s="57" t="str">
        <f t="shared" ca="1" si="50"/>
        <v/>
      </c>
      <c r="BZ51" s="57" t="str">
        <f t="shared" ca="1" si="50"/>
        <v/>
      </c>
      <c r="CA51" s="57" t="str">
        <f t="shared" ca="1" si="50"/>
        <v/>
      </c>
      <c r="CB51" s="57" t="str">
        <f t="shared" ca="1" si="50"/>
        <v/>
      </c>
      <c r="CC51" s="57" t="str">
        <f t="shared" ca="1" si="23"/>
        <v/>
      </c>
      <c r="CD51" s="57"/>
      <c r="CE51" s="57" t="str">
        <f t="shared" ca="1" si="24"/>
        <v/>
      </c>
      <c r="CF51" s="57" t="str">
        <f t="shared" ca="1" si="25"/>
        <v/>
      </c>
      <c r="CG51" s="57" t="str">
        <f t="shared" ca="1" si="26"/>
        <v/>
      </c>
      <c r="CH51" s="57" t="str">
        <f t="shared" ca="1" si="27"/>
        <v/>
      </c>
      <c r="CI51" s="57" t="str">
        <f t="shared" ca="1" si="28"/>
        <v/>
      </c>
      <c r="CJ51" s="57"/>
      <c r="CK51" s="57" t="str">
        <f t="shared" ca="1" si="51"/>
        <v/>
      </c>
      <c r="CL51" s="57" t="str">
        <f t="shared" ca="1" si="51"/>
        <v/>
      </c>
      <c r="CM51" s="57" t="str">
        <f t="shared" ca="1" si="51"/>
        <v/>
      </c>
      <c r="CN51" s="57" t="str">
        <f t="shared" ca="1" si="51"/>
        <v/>
      </c>
      <c r="CO51" s="57" t="str">
        <f t="shared" ca="1" si="52"/>
        <v/>
      </c>
      <c r="CP51" s="57" t="str">
        <f t="shared" ca="1" si="52"/>
        <v/>
      </c>
      <c r="CQ51" s="57" t="str">
        <f t="shared" ca="1" si="52"/>
        <v/>
      </c>
      <c r="CR51" s="57" t="str">
        <f t="shared" ca="1" si="52"/>
        <v/>
      </c>
      <c r="CS51" s="57" t="str">
        <f t="shared" ca="1" si="52"/>
        <v/>
      </c>
      <c r="CT51" s="57" t="str">
        <f t="shared" ca="1" si="53"/>
        <v/>
      </c>
      <c r="CU51" s="57" t="str">
        <f t="shared" ca="1" si="53"/>
        <v/>
      </c>
      <c r="CV51" s="57" t="str">
        <f t="shared" ca="1" si="53"/>
        <v/>
      </c>
      <c r="CW51" s="57" t="str">
        <f t="shared" ca="1" si="53"/>
        <v/>
      </c>
      <c r="CX51" s="57" t="str">
        <f t="shared" ca="1" si="30"/>
        <v/>
      </c>
      <c r="CY51" s="57" t="str">
        <f t="shared" ca="1" si="30"/>
        <v/>
      </c>
      <c r="CZ51" s="57" t="str">
        <f t="shared" ca="1" si="30"/>
        <v/>
      </c>
      <c r="DA51" s="57" t="str">
        <f t="shared" ca="1" si="30"/>
        <v/>
      </c>
      <c r="DB51" s="57" t="str">
        <f t="shared" ca="1" si="30"/>
        <v/>
      </c>
      <c r="DC51" s="57" t="str">
        <f t="shared" ca="1" si="30"/>
        <v/>
      </c>
      <c r="DD51" s="57" t="str">
        <f t="shared" ca="1" si="30"/>
        <v/>
      </c>
      <c r="DE51" s="57" t="str">
        <f t="shared" ca="1" si="54"/>
        <v/>
      </c>
      <c r="DF51" s="57" t="str">
        <f t="shared" ca="1" si="54"/>
        <v/>
      </c>
      <c r="DG51" s="57" t="str">
        <f t="shared" ca="1" si="54"/>
        <v/>
      </c>
      <c r="DH51" s="57" t="str">
        <f t="shared" ca="1" si="31"/>
        <v/>
      </c>
      <c r="DI51" s="57" t="str">
        <f t="shared" ca="1" si="49"/>
        <v/>
      </c>
      <c r="DJ51" s="57" t="str">
        <f t="shared" ca="1" si="49"/>
        <v/>
      </c>
      <c r="DK51" s="57" t="str">
        <f t="shared" ca="1" si="49"/>
        <v/>
      </c>
      <c r="DL51" s="57" t="str">
        <f t="shared" ca="1" si="49"/>
        <v/>
      </c>
      <c r="DM51" s="57" t="str">
        <f t="shared" ca="1" si="32"/>
        <v/>
      </c>
      <c r="DN51" s="57" t="str">
        <f t="shared" ca="1" si="55"/>
        <v/>
      </c>
      <c r="DO51" s="57" t="str">
        <f t="shared" ca="1" si="55"/>
        <v/>
      </c>
      <c r="DP51" s="57" t="str">
        <f t="shared" ca="1" si="55"/>
        <v/>
      </c>
      <c r="DQ51" s="57" t="str">
        <f t="shared" ca="1" si="55"/>
        <v/>
      </c>
      <c r="DR51" s="57" t="str">
        <f t="shared" ca="1" si="55"/>
        <v/>
      </c>
      <c r="DS51" s="57" t="str">
        <f t="shared" ca="1" si="55"/>
        <v/>
      </c>
    </row>
    <row r="52" spans="1:123" s="64" customFormat="1">
      <c r="A52" s="57" t="str">
        <f t="shared" ca="1" si="16"/>
        <v/>
      </c>
      <c r="B52" s="109" t="str">
        <f t="shared" ca="1" si="17"/>
        <v/>
      </c>
      <c r="C52" s="110">
        <v>42</v>
      </c>
      <c r="D52" s="110" t="str">
        <f t="shared" ca="1" si="33"/>
        <v/>
      </c>
      <c r="E52" s="111"/>
      <c r="F52" s="111"/>
      <c r="G52" s="110" t="str">
        <f t="shared" ca="1" si="34"/>
        <v/>
      </c>
      <c r="H52" s="110" t="str">
        <f t="shared" ca="1" si="35"/>
        <v/>
      </c>
      <c r="I52" s="112" t="str">
        <f ca="1">IFERROR(VLOOKUP(H52,Parameter!L:M,2,FALSE),"")</f>
        <v/>
      </c>
      <c r="J52" s="110" t="str">
        <f t="shared" ca="1" si="36"/>
        <v/>
      </c>
      <c r="K52" s="112" t="str">
        <f ca="1">IFERROR(VLOOKUP(J52,Parameter!I:K,3,FALSE),"")</f>
        <v/>
      </c>
      <c r="L52" s="110" t="str">
        <f t="shared" ca="1" si="37"/>
        <v/>
      </c>
      <c r="M52" s="112" t="str">
        <f ca="1">IFERROR(VLOOKUP(L52,Parameter!F:H,3,FALSE),"")</f>
        <v/>
      </c>
      <c r="N52" s="110" t="str">
        <f t="shared" ca="1" si="38"/>
        <v/>
      </c>
      <c r="O52" s="112" t="str">
        <f ca="1">IFERROR(VLOOKUP(N52,Parameter!C:E,3,FALSE),"")</f>
        <v/>
      </c>
      <c r="P52" s="112" t="str">
        <f t="shared" ca="1" si="39"/>
        <v/>
      </c>
      <c r="Q52" s="112" t="str">
        <f t="shared" ca="1" si="40"/>
        <v/>
      </c>
      <c r="R52" s="110" t="str">
        <f t="shared" ca="1" si="21"/>
        <v/>
      </c>
      <c r="S52" s="110" t="str">
        <f t="shared" ca="1" si="41"/>
        <v/>
      </c>
      <c r="T52" s="110" t="str">
        <f t="shared" ca="1" si="42"/>
        <v/>
      </c>
      <c r="U52" s="112" t="str">
        <f t="shared" ca="1" si="65"/>
        <v/>
      </c>
      <c r="V52" s="112" t="str">
        <f t="shared" ca="1" si="65"/>
        <v/>
      </c>
      <c r="W52" s="112" t="str">
        <f t="shared" ca="1" si="65"/>
        <v/>
      </c>
      <c r="X52" s="112" t="str">
        <f t="shared" ca="1" si="65"/>
        <v/>
      </c>
      <c r="Y52" s="110" t="str">
        <f t="shared" ca="1" si="65"/>
        <v/>
      </c>
      <c r="Z52" s="110" t="str">
        <f t="shared" ca="1" si="44"/>
        <v/>
      </c>
      <c r="AA52" s="111" t="str">
        <f t="shared" ca="1" si="66"/>
        <v/>
      </c>
      <c r="AB52" s="112" t="str">
        <f t="shared" ca="1" si="66"/>
        <v/>
      </c>
      <c r="AC52" s="112" t="str">
        <f t="shared" ca="1" si="66"/>
        <v/>
      </c>
      <c r="AD52" s="112" t="str">
        <f t="shared" ca="1" si="61"/>
        <v/>
      </c>
      <c r="AE52" s="111" t="str">
        <f t="shared" ca="1" si="62"/>
        <v/>
      </c>
      <c r="AF52" s="110" t="str">
        <f t="shared" ca="1" si="22"/>
        <v/>
      </c>
      <c r="AG52" s="110" t="str">
        <f t="shared" ca="1" si="63"/>
        <v/>
      </c>
      <c r="AH52" s="110" t="str">
        <f t="shared" ca="1" si="64"/>
        <v/>
      </c>
      <c r="AI52" s="113" t="str">
        <f t="shared" ca="1" si="46"/>
        <v/>
      </c>
      <c r="AJ52" s="114" t="str">
        <f t="shared" ca="1" si="60"/>
        <v/>
      </c>
      <c r="AK52" s="110" t="str">
        <f t="shared" ca="1" si="60"/>
        <v/>
      </c>
      <c r="AL52" s="177" t="str">
        <f t="shared" ca="1" si="60"/>
        <v/>
      </c>
      <c r="AM52" s="177" t="str">
        <f t="shared" ca="1" si="59"/>
        <v/>
      </c>
      <c r="AN52" s="110" t="str">
        <f t="shared" ca="1" si="59"/>
        <v/>
      </c>
      <c r="AO52" s="110" t="str">
        <f t="shared" ca="1" si="59"/>
        <v/>
      </c>
      <c r="AP52" s="110" t="str">
        <f t="shared" ca="1" si="59"/>
        <v/>
      </c>
      <c r="AQ52" s="110" t="str">
        <f t="shared" ca="1" si="59"/>
        <v/>
      </c>
      <c r="AR52" s="110" t="str">
        <f t="shared" ca="1" si="59"/>
        <v/>
      </c>
      <c r="AS52" s="57" t="str">
        <f ca="1">IFERROR(VLOOKUP(L52,Parameter!F:O,10,FALSE),"")</f>
        <v/>
      </c>
      <c r="AT52" s="61" t="str">
        <f ca="1">IF(D52="","",IFERROR(IF(VLOOKUP(N52,Parameter!C:L,10,FALSE)=$AT$8,"ok","F"),"L"))</f>
        <v/>
      </c>
      <c r="AU52" s="110" t="str">
        <f t="shared" ca="1" si="8"/>
        <v/>
      </c>
      <c r="AV52" s="110" t="str">
        <f t="shared" ca="1" si="8"/>
        <v/>
      </c>
      <c r="AW52" s="110" t="str">
        <f t="shared" ref="AW52:BL67" ca="1" si="68">IFERROR(INDIRECT($C52&amp;"!"&amp;AW$9),"")</f>
        <v/>
      </c>
      <c r="AX52" s="110" t="str">
        <f t="shared" ca="1" si="68"/>
        <v/>
      </c>
      <c r="AY52" s="110" t="str">
        <f t="shared" ca="1" si="68"/>
        <v/>
      </c>
      <c r="AZ52" s="110" t="str">
        <f t="shared" ca="1" si="68"/>
        <v/>
      </c>
      <c r="BA52" s="110" t="str">
        <f t="shared" ca="1" si="9"/>
        <v/>
      </c>
      <c r="BB52" s="110" t="str">
        <f t="shared" ca="1" si="68"/>
        <v/>
      </c>
      <c r="BC52" s="110" t="str">
        <f t="shared" ca="1" si="68"/>
        <v/>
      </c>
      <c r="BD52" s="110" t="str">
        <f t="shared" ca="1" si="68"/>
        <v/>
      </c>
      <c r="BE52" s="110" t="str">
        <f t="shared" ca="1" si="68"/>
        <v/>
      </c>
      <c r="BF52" s="110" t="str">
        <f t="shared" ca="1" si="48"/>
        <v/>
      </c>
      <c r="BG52" s="110" t="str">
        <f t="shared" ca="1" si="68"/>
        <v/>
      </c>
      <c r="BH52" s="110" t="str">
        <f t="shared" ca="1" si="68"/>
        <v/>
      </c>
      <c r="BI52" s="110" t="str">
        <f t="shared" ca="1" si="68"/>
        <v/>
      </c>
      <c r="BJ52" s="110" t="str">
        <f t="shared" ca="1" si="68"/>
        <v/>
      </c>
      <c r="BK52" s="110" t="str">
        <f t="shared" ca="1" si="68"/>
        <v/>
      </c>
      <c r="BL52" s="110" t="str">
        <f t="shared" ca="1" si="68"/>
        <v/>
      </c>
      <c r="BM52" s="110" t="str">
        <f t="shared" ca="1" si="56"/>
        <v/>
      </c>
      <c r="BN52" s="110" t="str">
        <f t="shared" ca="1" si="58"/>
        <v/>
      </c>
      <c r="BO52" s="110" t="str">
        <f t="shared" ca="1" si="58"/>
        <v/>
      </c>
      <c r="BP52" s="110" t="str">
        <f t="shared" ca="1" si="58"/>
        <v/>
      </c>
      <c r="BQ52" s="110" t="str">
        <f t="shared" ca="1" si="58"/>
        <v/>
      </c>
      <c r="BR52" s="110" t="str">
        <f t="shared" ca="1" si="56"/>
        <v/>
      </c>
      <c r="BS52" s="110" t="str">
        <f t="shared" ca="1" si="67"/>
        <v/>
      </c>
      <c r="BT52" s="110" t="str">
        <f t="shared" ca="1" si="67"/>
        <v/>
      </c>
      <c r="BU52" s="110" t="str">
        <f t="shared" ca="1" si="67"/>
        <v/>
      </c>
      <c r="BV52" s="110" t="str">
        <f t="shared" ca="1" si="67"/>
        <v/>
      </c>
      <c r="BW52" s="57" t="str">
        <f t="shared" ca="1" si="50"/>
        <v/>
      </c>
      <c r="BX52" s="57" t="str">
        <f t="shared" ca="1" si="50"/>
        <v/>
      </c>
      <c r="BY52" s="57" t="str">
        <f t="shared" ca="1" si="50"/>
        <v/>
      </c>
      <c r="BZ52" s="57" t="str">
        <f t="shared" ca="1" si="50"/>
        <v/>
      </c>
      <c r="CA52" s="57" t="str">
        <f t="shared" ca="1" si="50"/>
        <v/>
      </c>
      <c r="CB52" s="57" t="str">
        <f t="shared" ca="1" si="50"/>
        <v/>
      </c>
      <c r="CC52" s="57" t="str">
        <f t="shared" ca="1" si="23"/>
        <v/>
      </c>
      <c r="CD52" s="57"/>
      <c r="CE52" s="57" t="str">
        <f t="shared" ca="1" si="24"/>
        <v/>
      </c>
      <c r="CF52" s="57" t="str">
        <f t="shared" ca="1" si="25"/>
        <v/>
      </c>
      <c r="CG52" s="57" t="str">
        <f t="shared" ca="1" si="26"/>
        <v/>
      </c>
      <c r="CH52" s="57" t="str">
        <f t="shared" ca="1" si="27"/>
        <v/>
      </c>
      <c r="CI52" s="57" t="str">
        <f t="shared" ca="1" si="28"/>
        <v/>
      </c>
      <c r="CJ52" s="57"/>
      <c r="CK52" s="57" t="str">
        <f t="shared" ca="1" si="51"/>
        <v/>
      </c>
      <c r="CL52" s="57" t="str">
        <f t="shared" ca="1" si="51"/>
        <v/>
      </c>
      <c r="CM52" s="57" t="str">
        <f t="shared" ca="1" si="51"/>
        <v/>
      </c>
      <c r="CN52" s="57" t="str">
        <f t="shared" ca="1" si="51"/>
        <v/>
      </c>
      <c r="CO52" s="57" t="str">
        <f t="shared" ca="1" si="52"/>
        <v/>
      </c>
      <c r="CP52" s="57" t="str">
        <f t="shared" ca="1" si="52"/>
        <v/>
      </c>
      <c r="CQ52" s="57" t="str">
        <f t="shared" ca="1" si="52"/>
        <v/>
      </c>
      <c r="CR52" s="57" t="str">
        <f t="shared" ca="1" si="52"/>
        <v/>
      </c>
      <c r="CS52" s="57" t="str">
        <f t="shared" ca="1" si="52"/>
        <v/>
      </c>
      <c r="CT52" s="57" t="str">
        <f t="shared" ca="1" si="53"/>
        <v/>
      </c>
      <c r="CU52" s="57" t="str">
        <f t="shared" ca="1" si="53"/>
        <v/>
      </c>
      <c r="CV52" s="57" t="str">
        <f t="shared" ca="1" si="53"/>
        <v/>
      </c>
      <c r="CW52" s="57" t="str">
        <f t="shared" ca="1" si="53"/>
        <v/>
      </c>
      <c r="CX52" s="57" t="str">
        <f t="shared" ca="1" si="30"/>
        <v/>
      </c>
      <c r="CY52" s="57" t="str">
        <f t="shared" ca="1" si="30"/>
        <v/>
      </c>
      <c r="CZ52" s="57" t="str">
        <f t="shared" ca="1" si="30"/>
        <v/>
      </c>
      <c r="DA52" s="57" t="str">
        <f t="shared" ca="1" si="30"/>
        <v/>
      </c>
      <c r="DB52" s="57" t="str">
        <f t="shared" ca="1" si="30"/>
        <v/>
      </c>
      <c r="DC52" s="57" t="str">
        <f t="shared" ca="1" si="30"/>
        <v/>
      </c>
      <c r="DD52" s="57" t="str">
        <f t="shared" ca="1" si="30"/>
        <v/>
      </c>
      <c r="DE52" s="57" t="str">
        <f t="shared" ca="1" si="54"/>
        <v/>
      </c>
      <c r="DF52" s="57" t="str">
        <f t="shared" ca="1" si="54"/>
        <v/>
      </c>
      <c r="DG52" s="57" t="str">
        <f t="shared" ca="1" si="54"/>
        <v/>
      </c>
      <c r="DH52" s="57" t="str">
        <f t="shared" ca="1" si="31"/>
        <v/>
      </c>
      <c r="DI52" s="57" t="str">
        <f t="shared" ca="1" si="49"/>
        <v/>
      </c>
      <c r="DJ52" s="57" t="str">
        <f t="shared" ca="1" si="49"/>
        <v/>
      </c>
      <c r="DK52" s="57" t="str">
        <f t="shared" ca="1" si="49"/>
        <v/>
      </c>
      <c r="DL52" s="57" t="str">
        <f t="shared" ca="1" si="49"/>
        <v/>
      </c>
      <c r="DM52" s="57" t="str">
        <f t="shared" ca="1" si="32"/>
        <v/>
      </c>
      <c r="DN52" s="57" t="str">
        <f t="shared" ca="1" si="55"/>
        <v/>
      </c>
      <c r="DO52" s="57" t="str">
        <f t="shared" ca="1" si="55"/>
        <v/>
      </c>
      <c r="DP52" s="57" t="str">
        <f t="shared" ca="1" si="55"/>
        <v/>
      </c>
      <c r="DQ52" s="57" t="str">
        <f t="shared" ca="1" si="55"/>
        <v/>
      </c>
      <c r="DR52" s="57" t="str">
        <f t="shared" ca="1" si="55"/>
        <v/>
      </c>
      <c r="DS52" s="57" t="str">
        <f t="shared" ca="1" si="55"/>
        <v/>
      </c>
    </row>
    <row r="53" spans="1:123" s="64" customFormat="1">
      <c r="A53" s="57" t="str">
        <f t="shared" ca="1" si="16"/>
        <v/>
      </c>
      <c r="B53" s="106" t="str">
        <f t="shared" ca="1" si="17"/>
        <v/>
      </c>
      <c r="C53" s="60">
        <v>43</v>
      </c>
      <c r="D53" s="57" t="str">
        <f t="shared" ca="1" si="33"/>
        <v/>
      </c>
      <c r="E53" s="61"/>
      <c r="F53" s="61"/>
      <c r="G53" s="57" t="str">
        <f t="shared" ca="1" si="34"/>
        <v/>
      </c>
      <c r="H53" s="57" t="str">
        <f t="shared" ca="1" si="35"/>
        <v/>
      </c>
      <c r="I53" s="61" t="str">
        <f ca="1">IFERROR(VLOOKUP(H53,Parameter!L:M,2,FALSE),"")</f>
        <v/>
      </c>
      <c r="J53" s="57" t="str">
        <f t="shared" ca="1" si="36"/>
        <v/>
      </c>
      <c r="K53" s="61" t="str">
        <f ca="1">IFERROR(VLOOKUP(J53,Parameter!I:K,3,FALSE),"")</f>
        <v/>
      </c>
      <c r="L53" s="57" t="str">
        <f t="shared" ca="1" si="37"/>
        <v/>
      </c>
      <c r="M53" s="61" t="str">
        <f ca="1">IFERROR(VLOOKUP(L53,Parameter!F:H,3,FALSE),"")</f>
        <v/>
      </c>
      <c r="N53" s="57" t="str">
        <f t="shared" ca="1" si="38"/>
        <v/>
      </c>
      <c r="O53" s="61" t="str">
        <f ca="1">IFERROR(VLOOKUP(N53,Parameter!C:E,3,FALSE),"")</f>
        <v/>
      </c>
      <c r="P53" s="61" t="str">
        <f t="shared" ca="1" si="39"/>
        <v/>
      </c>
      <c r="Q53" s="61" t="str">
        <f t="shared" ca="1" si="40"/>
        <v/>
      </c>
      <c r="R53" s="57" t="str">
        <f t="shared" ca="1" si="21"/>
        <v/>
      </c>
      <c r="S53" s="57" t="str">
        <f t="shared" ca="1" si="41"/>
        <v/>
      </c>
      <c r="T53" s="57" t="str">
        <f t="shared" ca="1" si="42"/>
        <v/>
      </c>
      <c r="U53" s="61" t="str">
        <f t="shared" ca="1" si="65"/>
        <v/>
      </c>
      <c r="V53" s="61" t="str">
        <f t="shared" ca="1" si="65"/>
        <v/>
      </c>
      <c r="W53" s="61" t="str">
        <f t="shared" ca="1" si="65"/>
        <v/>
      </c>
      <c r="X53" s="61" t="str">
        <f t="shared" ca="1" si="65"/>
        <v/>
      </c>
      <c r="Y53" s="57" t="str">
        <f t="shared" ca="1" si="65"/>
        <v/>
      </c>
      <c r="Z53" s="57" t="str">
        <f t="shared" ca="1" si="44"/>
        <v/>
      </c>
      <c r="AA53" s="61" t="str">
        <f t="shared" ca="1" si="66"/>
        <v/>
      </c>
      <c r="AB53" s="61" t="str">
        <f t="shared" ca="1" si="66"/>
        <v/>
      </c>
      <c r="AC53" s="61" t="str">
        <f t="shared" ca="1" si="66"/>
        <v/>
      </c>
      <c r="AD53" s="61" t="str">
        <f t="shared" ca="1" si="61"/>
        <v/>
      </c>
      <c r="AE53" s="61" t="str">
        <f t="shared" ca="1" si="62"/>
        <v/>
      </c>
      <c r="AF53" s="57" t="str">
        <f t="shared" ca="1" si="22"/>
        <v/>
      </c>
      <c r="AG53" s="57" t="str">
        <f t="shared" ca="1" si="63"/>
        <v/>
      </c>
      <c r="AH53" s="57" t="str">
        <f t="shared" ca="1" si="64"/>
        <v/>
      </c>
      <c r="AI53" s="62" t="str">
        <f t="shared" ca="1" si="46"/>
        <v/>
      </c>
      <c r="AJ53" s="63" t="str">
        <f t="shared" ca="1" si="60"/>
        <v/>
      </c>
      <c r="AK53" s="57" t="str">
        <f t="shared" ca="1" si="60"/>
        <v/>
      </c>
      <c r="AL53" s="176" t="str">
        <f t="shared" ca="1" si="60"/>
        <v/>
      </c>
      <c r="AM53" s="176" t="str">
        <f t="shared" ca="1" si="59"/>
        <v/>
      </c>
      <c r="AN53" s="57" t="str">
        <f t="shared" ca="1" si="59"/>
        <v/>
      </c>
      <c r="AO53" s="57" t="str">
        <f t="shared" ca="1" si="59"/>
        <v/>
      </c>
      <c r="AP53" s="57" t="str">
        <f t="shared" ca="1" si="59"/>
        <v/>
      </c>
      <c r="AQ53" s="57" t="str">
        <f t="shared" ca="1" si="59"/>
        <v/>
      </c>
      <c r="AR53" s="57" t="str">
        <f t="shared" ca="1" si="59"/>
        <v/>
      </c>
      <c r="AS53" s="57" t="str">
        <f ca="1">IFERROR(VLOOKUP(L53,Parameter!F:O,10,FALSE),"")</f>
        <v/>
      </c>
      <c r="AT53" s="61" t="str">
        <f ca="1">IF(D53="","",IFERROR(IF(VLOOKUP(N53,Parameter!C:L,10,FALSE)=$AT$8,"ok","F"),"L"))</f>
        <v/>
      </c>
      <c r="AU53" s="57" t="str">
        <f t="shared" ca="1" si="8"/>
        <v/>
      </c>
      <c r="AV53" s="57" t="str">
        <f t="shared" ca="1" si="8"/>
        <v/>
      </c>
      <c r="AW53" s="57" t="str">
        <f t="shared" ca="1" si="68"/>
        <v/>
      </c>
      <c r="AX53" s="57" t="str">
        <f t="shared" ca="1" si="68"/>
        <v/>
      </c>
      <c r="AY53" s="57" t="str">
        <f t="shared" ca="1" si="68"/>
        <v/>
      </c>
      <c r="AZ53" s="57" t="str">
        <f t="shared" ca="1" si="68"/>
        <v/>
      </c>
      <c r="BA53" s="57" t="str">
        <f t="shared" ca="1" si="9"/>
        <v/>
      </c>
      <c r="BB53" s="57" t="str">
        <f t="shared" ca="1" si="68"/>
        <v/>
      </c>
      <c r="BC53" s="57" t="str">
        <f t="shared" ca="1" si="68"/>
        <v/>
      </c>
      <c r="BD53" s="57" t="str">
        <f t="shared" ca="1" si="68"/>
        <v/>
      </c>
      <c r="BE53" s="57" t="str">
        <f t="shared" ca="1" si="68"/>
        <v/>
      </c>
      <c r="BF53" s="57" t="str">
        <f t="shared" ca="1" si="48"/>
        <v/>
      </c>
      <c r="BG53" s="57" t="str">
        <f t="shared" ca="1" si="68"/>
        <v/>
      </c>
      <c r="BH53" s="57" t="str">
        <f t="shared" ca="1" si="68"/>
        <v/>
      </c>
      <c r="BI53" s="57" t="str">
        <f t="shared" ca="1" si="68"/>
        <v/>
      </c>
      <c r="BJ53" s="57" t="str">
        <f t="shared" ca="1" si="68"/>
        <v/>
      </c>
      <c r="BK53" s="57" t="str">
        <f t="shared" ca="1" si="56"/>
        <v/>
      </c>
      <c r="BL53" s="57" t="str">
        <f t="shared" ca="1" si="56"/>
        <v/>
      </c>
      <c r="BM53" s="57" t="str">
        <f t="shared" ca="1" si="56"/>
        <v/>
      </c>
      <c r="BN53" s="57" t="str">
        <f t="shared" ca="1" si="58"/>
        <v/>
      </c>
      <c r="BO53" s="57" t="str">
        <f t="shared" ca="1" si="58"/>
        <v/>
      </c>
      <c r="BP53" s="57" t="str">
        <f t="shared" ca="1" si="58"/>
        <v/>
      </c>
      <c r="BQ53" s="57" t="str">
        <f t="shared" ca="1" si="58"/>
        <v/>
      </c>
      <c r="BR53" s="57" t="str">
        <f t="shared" ca="1" si="56"/>
        <v/>
      </c>
      <c r="BS53" s="57" t="str">
        <f t="shared" ca="1" si="67"/>
        <v/>
      </c>
      <c r="BT53" s="57" t="str">
        <f t="shared" ca="1" si="67"/>
        <v/>
      </c>
      <c r="BU53" s="57" t="str">
        <f t="shared" ca="1" si="67"/>
        <v/>
      </c>
      <c r="BV53" s="57" t="str">
        <f t="shared" ca="1" si="67"/>
        <v/>
      </c>
      <c r="BW53" s="57" t="str">
        <f t="shared" ca="1" si="50"/>
        <v/>
      </c>
      <c r="BX53" s="57" t="str">
        <f t="shared" ca="1" si="50"/>
        <v/>
      </c>
      <c r="BY53" s="57" t="str">
        <f t="shared" ca="1" si="50"/>
        <v/>
      </c>
      <c r="BZ53" s="57" t="str">
        <f t="shared" ca="1" si="50"/>
        <v/>
      </c>
      <c r="CA53" s="57" t="str">
        <f t="shared" ca="1" si="50"/>
        <v/>
      </c>
      <c r="CB53" s="57" t="str">
        <f t="shared" ca="1" si="50"/>
        <v/>
      </c>
      <c r="CC53" s="57" t="str">
        <f t="shared" ca="1" si="23"/>
        <v/>
      </c>
      <c r="CD53" s="57"/>
      <c r="CE53" s="57" t="str">
        <f t="shared" ca="1" si="24"/>
        <v/>
      </c>
      <c r="CF53" s="57" t="str">
        <f t="shared" ca="1" si="25"/>
        <v/>
      </c>
      <c r="CG53" s="57" t="str">
        <f t="shared" ca="1" si="26"/>
        <v/>
      </c>
      <c r="CH53" s="57" t="str">
        <f t="shared" ca="1" si="27"/>
        <v/>
      </c>
      <c r="CI53" s="57" t="str">
        <f t="shared" ca="1" si="28"/>
        <v/>
      </c>
      <c r="CJ53" s="57"/>
      <c r="CK53" s="57" t="str">
        <f t="shared" ca="1" si="51"/>
        <v/>
      </c>
      <c r="CL53" s="57" t="str">
        <f t="shared" ca="1" si="51"/>
        <v/>
      </c>
      <c r="CM53" s="57" t="str">
        <f t="shared" ca="1" si="51"/>
        <v/>
      </c>
      <c r="CN53" s="57" t="str">
        <f t="shared" ca="1" si="51"/>
        <v/>
      </c>
      <c r="CO53" s="57" t="str">
        <f t="shared" ca="1" si="52"/>
        <v/>
      </c>
      <c r="CP53" s="57" t="str">
        <f t="shared" ca="1" si="52"/>
        <v/>
      </c>
      <c r="CQ53" s="57" t="str">
        <f t="shared" ca="1" si="52"/>
        <v/>
      </c>
      <c r="CR53" s="57" t="str">
        <f t="shared" ca="1" si="52"/>
        <v/>
      </c>
      <c r="CS53" s="57" t="str">
        <f t="shared" ca="1" si="52"/>
        <v/>
      </c>
      <c r="CT53" s="57" t="str">
        <f t="shared" ca="1" si="53"/>
        <v/>
      </c>
      <c r="CU53" s="57" t="str">
        <f t="shared" ca="1" si="53"/>
        <v/>
      </c>
      <c r="CV53" s="57" t="str">
        <f t="shared" ca="1" si="53"/>
        <v/>
      </c>
      <c r="CW53" s="57" t="str">
        <f t="shared" ca="1" si="53"/>
        <v/>
      </c>
      <c r="CX53" s="57" t="str">
        <f t="shared" ca="1" si="30"/>
        <v/>
      </c>
      <c r="CY53" s="57" t="str">
        <f t="shared" ca="1" si="30"/>
        <v/>
      </c>
      <c r="CZ53" s="57" t="str">
        <f t="shared" ca="1" si="30"/>
        <v/>
      </c>
      <c r="DA53" s="57" t="str">
        <f t="shared" ca="1" si="30"/>
        <v/>
      </c>
      <c r="DB53" s="57" t="str">
        <f t="shared" ca="1" si="30"/>
        <v/>
      </c>
      <c r="DC53" s="57" t="str">
        <f t="shared" ca="1" si="30"/>
        <v/>
      </c>
      <c r="DD53" s="57" t="str">
        <f t="shared" ref="DA53:DG112" ca="1" si="69">IFERROR(INDIRECT($C53&amp;"!"&amp;DD$9),"")</f>
        <v/>
      </c>
      <c r="DE53" s="57" t="str">
        <f t="shared" ca="1" si="54"/>
        <v/>
      </c>
      <c r="DF53" s="57" t="str">
        <f t="shared" ca="1" si="54"/>
        <v/>
      </c>
      <c r="DG53" s="57" t="str">
        <f t="shared" ca="1" si="54"/>
        <v/>
      </c>
      <c r="DH53" s="57" t="str">
        <f t="shared" ca="1" si="31"/>
        <v/>
      </c>
      <c r="DI53" s="57" t="str">
        <f t="shared" ca="1" si="49"/>
        <v/>
      </c>
      <c r="DJ53" s="57" t="str">
        <f t="shared" ca="1" si="49"/>
        <v/>
      </c>
      <c r="DK53" s="57" t="str">
        <f t="shared" ca="1" si="49"/>
        <v/>
      </c>
      <c r="DL53" s="57" t="str">
        <f t="shared" ca="1" si="49"/>
        <v/>
      </c>
      <c r="DM53" s="57" t="str">
        <f t="shared" ca="1" si="32"/>
        <v/>
      </c>
      <c r="DN53" s="57" t="str">
        <f t="shared" ca="1" si="55"/>
        <v/>
      </c>
      <c r="DO53" s="57" t="str">
        <f t="shared" ca="1" si="55"/>
        <v/>
      </c>
      <c r="DP53" s="57" t="str">
        <f t="shared" ca="1" si="55"/>
        <v/>
      </c>
      <c r="DQ53" s="57" t="str">
        <f t="shared" ca="1" si="55"/>
        <v/>
      </c>
      <c r="DR53" s="57" t="str">
        <f t="shared" ca="1" si="55"/>
        <v/>
      </c>
      <c r="DS53" s="57" t="str">
        <f t="shared" ca="1" si="55"/>
        <v/>
      </c>
    </row>
    <row r="54" spans="1:123" s="64" customFormat="1">
      <c r="A54" s="57" t="str">
        <f t="shared" ca="1" si="16"/>
        <v/>
      </c>
      <c r="B54" s="109" t="str">
        <f t="shared" ca="1" si="17"/>
        <v/>
      </c>
      <c r="C54" s="110">
        <v>44</v>
      </c>
      <c r="D54" s="110" t="str">
        <f t="shared" ca="1" si="33"/>
        <v/>
      </c>
      <c r="E54" s="111"/>
      <c r="F54" s="111"/>
      <c r="G54" s="110" t="str">
        <f t="shared" ca="1" si="34"/>
        <v/>
      </c>
      <c r="H54" s="110" t="str">
        <f t="shared" ca="1" si="35"/>
        <v/>
      </c>
      <c r="I54" s="112" t="str">
        <f ca="1">IFERROR(VLOOKUP(H54,Parameter!L:M,2,FALSE),"")</f>
        <v/>
      </c>
      <c r="J54" s="110" t="str">
        <f t="shared" ca="1" si="36"/>
        <v/>
      </c>
      <c r="K54" s="112" t="str">
        <f ca="1">IFERROR(VLOOKUP(J54,Parameter!I:K,3,FALSE),"")</f>
        <v/>
      </c>
      <c r="L54" s="110" t="str">
        <f t="shared" ca="1" si="37"/>
        <v/>
      </c>
      <c r="M54" s="112" t="str">
        <f ca="1">IFERROR(VLOOKUP(L54,Parameter!F:H,3,FALSE),"")</f>
        <v/>
      </c>
      <c r="N54" s="110" t="str">
        <f t="shared" ca="1" si="38"/>
        <v/>
      </c>
      <c r="O54" s="112" t="str">
        <f ca="1">IFERROR(VLOOKUP(N54,Parameter!C:E,3,FALSE),"")</f>
        <v/>
      </c>
      <c r="P54" s="112" t="str">
        <f t="shared" ca="1" si="39"/>
        <v/>
      </c>
      <c r="Q54" s="112" t="str">
        <f t="shared" ca="1" si="40"/>
        <v/>
      </c>
      <c r="R54" s="110" t="str">
        <f t="shared" ca="1" si="21"/>
        <v/>
      </c>
      <c r="S54" s="110" t="str">
        <f t="shared" ca="1" si="41"/>
        <v/>
      </c>
      <c r="T54" s="110" t="str">
        <f t="shared" ca="1" si="42"/>
        <v/>
      </c>
      <c r="U54" s="112" t="str">
        <f t="shared" ca="1" si="65"/>
        <v/>
      </c>
      <c r="V54" s="112" t="str">
        <f t="shared" ca="1" si="65"/>
        <v/>
      </c>
      <c r="W54" s="112" t="str">
        <f t="shared" ca="1" si="65"/>
        <v/>
      </c>
      <c r="X54" s="112" t="str">
        <f t="shared" ca="1" si="65"/>
        <v/>
      </c>
      <c r="Y54" s="110" t="str">
        <f t="shared" ca="1" si="65"/>
        <v/>
      </c>
      <c r="Z54" s="110" t="str">
        <f t="shared" ca="1" si="44"/>
        <v/>
      </c>
      <c r="AA54" s="111" t="str">
        <f t="shared" ca="1" si="66"/>
        <v/>
      </c>
      <c r="AB54" s="112" t="str">
        <f t="shared" ca="1" si="66"/>
        <v/>
      </c>
      <c r="AC54" s="112" t="str">
        <f t="shared" ca="1" si="66"/>
        <v/>
      </c>
      <c r="AD54" s="112" t="str">
        <f t="shared" ca="1" si="61"/>
        <v/>
      </c>
      <c r="AE54" s="111" t="str">
        <f t="shared" ca="1" si="62"/>
        <v/>
      </c>
      <c r="AF54" s="110" t="str">
        <f t="shared" ca="1" si="22"/>
        <v/>
      </c>
      <c r="AG54" s="110" t="str">
        <f t="shared" ca="1" si="63"/>
        <v/>
      </c>
      <c r="AH54" s="110" t="str">
        <f t="shared" ca="1" si="64"/>
        <v/>
      </c>
      <c r="AI54" s="113" t="str">
        <f t="shared" ca="1" si="46"/>
        <v/>
      </c>
      <c r="AJ54" s="114" t="str">
        <f t="shared" ca="1" si="60"/>
        <v/>
      </c>
      <c r="AK54" s="110" t="str">
        <f t="shared" ca="1" si="60"/>
        <v/>
      </c>
      <c r="AL54" s="177" t="str">
        <f t="shared" ca="1" si="60"/>
        <v/>
      </c>
      <c r="AM54" s="177" t="str">
        <f t="shared" ca="1" si="59"/>
        <v/>
      </c>
      <c r="AN54" s="110" t="str">
        <f t="shared" ca="1" si="59"/>
        <v/>
      </c>
      <c r="AO54" s="110" t="str">
        <f t="shared" ca="1" si="59"/>
        <v/>
      </c>
      <c r="AP54" s="110" t="str">
        <f t="shared" ca="1" si="59"/>
        <v/>
      </c>
      <c r="AQ54" s="110" t="str">
        <f t="shared" ca="1" si="59"/>
        <v/>
      </c>
      <c r="AR54" s="110" t="str">
        <f t="shared" ca="1" si="59"/>
        <v/>
      </c>
      <c r="AS54" s="57" t="str">
        <f ca="1">IFERROR(VLOOKUP(L54,Parameter!F:O,10,FALSE),"")</f>
        <v/>
      </c>
      <c r="AT54" s="61" t="str">
        <f ca="1">IF(D54="","",IFERROR(IF(VLOOKUP(N54,Parameter!C:L,10,FALSE)=$AT$8,"ok","F"),"L"))</f>
        <v/>
      </c>
      <c r="AU54" s="110" t="str">
        <f t="shared" ca="1" si="8"/>
        <v/>
      </c>
      <c r="AV54" s="110" t="str">
        <f t="shared" ca="1" si="8"/>
        <v/>
      </c>
      <c r="AW54" s="110" t="str">
        <f t="shared" ca="1" si="68"/>
        <v/>
      </c>
      <c r="AX54" s="110" t="str">
        <f t="shared" ca="1" si="68"/>
        <v/>
      </c>
      <c r="AY54" s="110" t="str">
        <f t="shared" ca="1" si="68"/>
        <v/>
      </c>
      <c r="AZ54" s="110" t="str">
        <f t="shared" ca="1" si="68"/>
        <v/>
      </c>
      <c r="BA54" s="110" t="str">
        <f t="shared" ca="1" si="9"/>
        <v/>
      </c>
      <c r="BB54" s="110" t="str">
        <f t="shared" ca="1" si="68"/>
        <v/>
      </c>
      <c r="BC54" s="110" t="str">
        <f t="shared" ca="1" si="68"/>
        <v/>
      </c>
      <c r="BD54" s="110" t="str">
        <f t="shared" ca="1" si="68"/>
        <v/>
      </c>
      <c r="BE54" s="110" t="str">
        <f t="shared" ca="1" si="68"/>
        <v/>
      </c>
      <c r="BF54" s="110" t="str">
        <f t="shared" ca="1" si="48"/>
        <v/>
      </c>
      <c r="BG54" s="110" t="str">
        <f t="shared" ca="1" si="68"/>
        <v/>
      </c>
      <c r="BH54" s="110" t="str">
        <f t="shared" ca="1" si="68"/>
        <v/>
      </c>
      <c r="BI54" s="110" t="str">
        <f t="shared" ca="1" si="68"/>
        <v/>
      </c>
      <c r="BJ54" s="110" t="str">
        <f t="shared" ca="1" si="68"/>
        <v/>
      </c>
      <c r="BK54" s="110" t="str">
        <f t="shared" ca="1" si="56"/>
        <v/>
      </c>
      <c r="BL54" s="110" t="str">
        <f t="shared" ca="1" si="56"/>
        <v/>
      </c>
      <c r="BM54" s="110" t="str">
        <f t="shared" ca="1" si="56"/>
        <v/>
      </c>
      <c r="BN54" s="110" t="str">
        <f t="shared" ca="1" si="58"/>
        <v/>
      </c>
      <c r="BO54" s="110" t="str">
        <f t="shared" ca="1" si="58"/>
        <v/>
      </c>
      <c r="BP54" s="110" t="str">
        <f t="shared" ca="1" si="58"/>
        <v/>
      </c>
      <c r="BQ54" s="110" t="str">
        <f t="shared" ca="1" si="58"/>
        <v/>
      </c>
      <c r="BR54" s="110" t="str">
        <f t="shared" ca="1" si="56"/>
        <v/>
      </c>
      <c r="BS54" s="110" t="str">
        <f t="shared" ca="1" si="67"/>
        <v/>
      </c>
      <c r="BT54" s="110" t="str">
        <f t="shared" ca="1" si="67"/>
        <v/>
      </c>
      <c r="BU54" s="110" t="str">
        <f t="shared" ca="1" si="67"/>
        <v/>
      </c>
      <c r="BV54" s="110" t="str">
        <f t="shared" ca="1" si="67"/>
        <v/>
      </c>
      <c r="BW54" s="57" t="str">
        <f t="shared" ca="1" si="50"/>
        <v/>
      </c>
      <c r="BX54" s="57" t="str">
        <f t="shared" ca="1" si="50"/>
        <v/>
      </c>
      <c r="BY54" s="57" t="str">
        <f t="shared" ca="1" si="50"/>
        <v/>
      </c>
      <c r="BZ54" s="57" t="str">
        <f t="shared" ca="1" si="50"/>
        <v/>
      </c>
      <c r="CA54" s="57" t="str">
        <f t="shared" ca="1" si="50"/>
        <v/>
      </c>
      <c r="CB54" s="57" t="str">
        <f t="shared" ca="1" si="50"/>
        <v/>
      </c>
      <c r="CC54" s="57" t="str">
        <f t="shared" ca="1" si="23"/>
        <v/>
      </c>
      <c r="CD54" s="57"/>
      <c r="CE54" s="57" t="str">
        <f t="shared" ca="1" si="24"/>
        <v/>
      </c>
      <c r="CF54" s="57" t="str">
        <f t="shared" ca="1" si="25"/>
        <v/>
      </c>
      <c r="CG54" s="57" t="str">
        <f t="shared" ca="1" si="26"/>
        <v/>
      </c>
      <c r="CH54" s="57" t="str">
        <f t="shared" ca="1" si="27"/>
        <v/>
      </c>
      <c r="CI54" s="57" t="str">
        <f t="shared" ca="1" si="28"/>
        <v/>
      </c>
      <c r="CJ54" s="57"/>
      <c r="CK54" s="57" t="str">
        <f t="shared" ca="1" si="51"/>
        <v/>
      </c>
      <c r="CL54" s="57" t="str">
        <f t="shared" ca="1" si="51"/>
        <v/>
      </c>
      <c r="CM54" s="57" t="str">
        <f t="shared" ca="1" si="51"/>
        <v/>
      </c>
      <c r="CN54" s="57" t="str">
        <f t="shared" ca="1" si="51"/>
        <v/>
      </c>
      <c r="CO54" s="57" t="str">
        <f t="shared" ca="1" si="52"/>
        <v/>
      </c>
      <c r="CP54" s="57" t="str">
        <f t="shared" ca="1" si="52"/>
        <v/>
      </c>
      <c r="CQ54" s="57" t="str">
        <f t="shared" ca="1" si="52"/>
        <v/>
      </c>
      <c r="CR54" s="57" t="str">
        <f t="shared" ca="1" si="52"/>
        <v/>
      </c>
      <c r="CS54" s="57" t="str">
        <f t="shared" ca="1" si="52"/>
        <v/>
      </c>
      <c r="CT54" s="57" t="str">
        <f t="shared" ca="1" si="53"/>
        <v/>
      </c>
      <c r="CU54" s="57" t="str">
        <f t="shared" ca="1" si="53"/>
        <v/>
      </c>
      <c r="CV54" s="57" t="str">
        <f t="shared" ca="1" si="53"/>
        <v/>
      </c>
      <c r="CW54" s="57" t="str">
        <f t="shared" ca="1" si="53"/>
        <v/>
      </c>
      <c r="CX54" s="57" t="str">
        <f t="shared" ca="1" si="30"/>
        <v/>
      </c>
      <c r="CY54" s="57" t="str">
        <f t="shared" ref="CY54:CZ112" ca="1" si="70">IFERROR(INDIRECT($C54&amp;"!"&amp;CY$9),"")</f>
        <v/>
      </c>
      <c r="CZ54" s="57" t="str">
        <f t="shared" ca="1" si="70"/>
        <v/>
      </c>
      <c r="DA54" s="57" t="str">
        <f t="shared" ca="1" si="69"/>
        <v/>
      </c>
      <c r="DB54" s="57" t="str">
        <f t="shared" ca="1" si="69"/>
        <v/>
      </c>
      <c r="DC54" s="57" t="str">
        <f t="shared" ca="1" si="69"/>
        <v/>
      </c>
      <c r="DD54" s="57" t="str">
        <f t="shared" ca="1" si="69"/>
        <v/>
      </c>
      <c r="DE54" s="57" t="str">
        <f t="shared" ca="1" si="54"/>
        <v/>
      </c>
      <c r="DF54" s="57" t="str">
        <f t="shared" ca="1" si="54"/>
        <v/>
      </c>
      <c r="DG54" s="57" t="str">
        <f t="shared" ca="1" si="54"/>
        <v/>
      </c>
      <c r="DH54" s="57" t="str">
        <f t="shared" ca="1" si="31"/>
        <v/>
      </c>
      <c r="DI54" s="57" t="str">
        <f t="shared" ca="1" si="49"/>
        <v/>
      </c>
      <c r="DJ54" s="57" t="str">
        <f t="shared" ca="1" si="49"/>
        <v/>
      </c>
      <c r="DK54" s="57" t="str">
        <f t="shared" ca="1" si="49"/>
        <v/>
      </c>
      <c r="DL54" s="57" t="str">
        <f t="shared" ca="1" si="49"/>
        <v/>
      </c>
      <c r="DM54" s="57" t="str">
        <f t="shared" ca="1" si="32"/>
        <v/>
      </c>
      <c r="DN54" s="57" t="str">
        <f t="shared" ca="1" si="55"/>
        <v/>
      </c>
      <c r="DO54" s="57" t="str">
        <f t="shared" ca="1" si="55"/>
        <v/>
      </c>
      <c r="DP54" s="57" t="str">
        <f t="shared" ca="1" si="55"/>
        <v/>
      </c>
      <c r="DQ54" s="57" t="str">
        <f t="shared" ca="1" si="55"/>
        <v/>
      </c>
      <c r="DR54" s="57" t="str">
        <f t="shared" ca="1" si="55"/>
        <v/>
      </c>
      <c r="DS54" s="57" t="str">
        <f t="shared" ca="1" si="55"/>
        <v/>
      </c>
    </row>
    <row r="55" spans="1:123" s="64" customFormat="1">
      <c r="A55" s="57" t="str">
        <f t="shared" ca="1" si="16"/>
        <v/>
      </c>
      <c r="B55" s="106" t="str">
        <f t="shared" ca="1" si="17"/>
        <v/>
      </c>
      <c r="C55" s="60">
        <v>45</v>
      </c>
      <c r="D55" s="57" t="str">
        <f t="shared" ca="1" si="33"/>
        <v/>
      </c>
      <c r="E55" s="61"/>
      <c r="F55" s="61"/>
      <c r="G55" s="57" t="str">
        <f t="shared" ca="1" si="34"/>
        <v/>
      </c>
      <c r="H55" s="57" t="str">
        <f t="shared" ca="1" si="35"/>
        <v/>
      </c>
      <c r="I55" s="61" t="str">
        <f ca="1">IFERROR(VLOOKUP(H55,Parameter!L:M,2,FALSE),"")</f>
        <v/>
      </c>
      <c r="J55" s="57" t="str">
        <f t="shared" ca="1" si="36"/>
        <v/>
      </c>
      <c r="K55" s="61" t="str">
        <f ca="1">IFERROR(VLOOKUP(J55,Parameter!I:K,3,FALSE),"")</f>
        <v/>
      </c>
      <c r="L55" s="57" t="str">
        <f t="shared" ca="1" si="37"/>
        <v/>
      </c>
      <c r="M55" s="61" t="str">
        <f ca="1">IFERROR(VLOOKUP(L55,Parameter!F:H,3,FALSE),"")</f>
        <v/>
      </c>
      <c r="N55" s="57" t="str">
        <f t="shared" ca="1" si="38"/>
        <v/>
      </c>
      <c r="O55" s="61" t="str">
        <f ca="1">IFERROR(VLOOKUP(N55,Parameter!C:E,3,FALSE),"")</f>
        <v/>
      </c>
      <c r="P55" s="61" t="str">
        <f t="shared" ca="1" si="39"/>
        <v/>
      </c>
      <c r="Q55" s="61" t="str">
        <f t="shared" ca="1" si="40"/>
        <v/>
      </c>
      <c r="R55" s="57" t="str">
        <f t="shared" ca="1" si="21"/>
        <v/>
      </c>
      <c r="S55" s="57" t="str">
        <f t="shared" ca="1" si="41"/>
        <v/>
      </c>
      <c r="T55" s="57" t="str">
        <f t="shared" ca="1" si="42"/>
        <v/>
      </c>
      <c r="U55" s="61" t="str">
        <f t="shared" ca="1" si="65"/>
        <v/>
      </c>
      <c r="V55" s="61" t="str">
        <f t="shared" ca="1" si="65"/>
        <v/>
      </c>
      <c r="W55" s="61" t="str">
        <f t="shared" ca="1" si="65"/>
        <v/>
      </c>
      <c r="X55" s="61" t="str">
        <f t="shared" ca="1" si="65"/>
        <v/>
      </c>
      <c r="Y55" s="57" t="str">
        <f t="shared" ca="1" si="65"/>
        <v/>
      </c>
      <c r="Z55" s="57" t="str">
        <f t="shared" ca="1" si="44"/>
        <v/>
      </c>
      <c r="AA55" s="61" t="str">
        <f t="shared" ca="1" si="66"/>
        <v/>
      </c>
      <c r="AB55" s="61" t="str">
        <f t="shared" ca="1" si="66"/>
        <v/>
      </c>
      <c r="AC55" s="61" t="str">
        <f t="shared" ca="1" si="66"/>
        <v/>
      </c>
      <c r="AD55" s="61" t="str">
        <f t="shared" ca="1" si="61"/>
        <v/>
      </c>
      <c r="AE55" s="61" t="str">
        <f t="shared" ca="1" si="62"/>
        <v/>
      </c>
      <c r="AF55" s="57" t="str">
        <f t="shared" ca="1" si="22"/>
        <v/>
      </c>
      <c r="AG55" s="57" t="str">
        <f t="shared" ca="1" si="63"/>
        <v/>
      </c>
      <c r="AH55" s="57" t="str">
        <f t="shared" ca="1" si="64"/>
        <v/>
      </c>
      <c r="AI55" s="62" t="str">
        <f t="shared" ca="1" si="46"/>
        <v/>
      </c>
      <c r="AJ55" s="63" t="str">
        <f t="shared" ca="1" si="60"/>
        <v/>
      </c>
      <c r="AK55" s="57" t="str">
        <f t="shared" ca="1" si="60"/>
        <v/>
      </c>
      <c r="AL55" s="176" t="str">
        <f t="shared" ca="1" si="60"/>
        <v/>
      </c>
      <c r="AM55" s="176" t="str">
        <f t="shared" ca="1" si="59"/>
        <v/>
      </c>
      <c r="AN55" s="57" t="str">
        <f t="shared" ca="1" si="59"/>
        <v/>
      </c>
      <c r="AO55" s="57" t="str">
        <f t="shared" ca="1" si="59"/>
        <v/>
      </c>
      <c r="AP55" s="57" t="str">
        <f t="shared" ca="1" si="59"/>
        <v/>
      </c>
      <c r="AQ55" s="57" t="str">
        <f t="shared" ca="1" si="59"/>
        <v/>
      </c>
      <c r="AR55" s="57" t="str">
        <f t="shared" ca="1" si="59"/>
        <v/>
      </c>
      <c r="AS55" s="57" t="str">
        <f ca="1">IFERROR(VLOOKUP(L55,Parameter!F:O,10,FALSE),"")</f>
        <v/>
      </c>
      <c r="AT55" s="61" t="str">
        <f ca="1">IF(D55="","",IFERROR(IF(VLOOKUP(N55,Parameter!C:L,10,FALSE)=$AT$8,"ok","F"),"L"))</f>
        <v/>
      </c>
      <c r="AU55" s="57" t="str">
        <f t="shared" ca="1" si="8"/>
        <v/>
      </c>
      <c r="AV55" s="57" t="str">
        <f t="shared" ca="1" si="8"/>
        <v/>
      </c>
      <c r="AW55" s="57" t="str">
        <f t="shared" ca="1" si="68"/>
        <v/>
      </c>
      <c r="AX55" s="57" t="str">
        <f t="shared" ca="1" si="68"/>
        <v/>
      </c>
      <c r="AY55" s="57" t="str">
        <f t="shared" ca="1" si="68"/>
        <v/>
      </c>
      <c r="AZ55" s="57" t="str">
        <f t="shared" ca="1" si="68"/>
        <v/>
      </c>
      <c r="BA55" s="57" t="str">
        <f t="shared" ca="1" si="9"/>
        <v/>
      </c>
      <c r="BB55" s="57" t="str">
        <f t="shared" ca="1" si="68"/>
        <v/>
      </c>
      <c r="BC55" s="57" t="str">
        <f t="shared" ca="1" si="68"/>
        <v/>
      </c>
      <c r="BD55" s="57" t="str">
        <f t="shared" ca="1" si="68"/>
        <v/>
      </c>
      <c r="BE55" s="57" t="str">
        <f t="shared" ca="1" si="68"/>
        <v/>
      </c>
      <c r="BF55" s="57" t="str">
        <f t="shared" ca="1" si="48"/>
        <v/>
      </c>
      <c r="BG55" s="57" t="str">
        <f t="shared" ca="1" si="68"/>
        <v/>
      </c>
      <c r="BH55" s="57" t="str">
        <f t="shared" ca="1" si="68"/>
        <v/>
      </c>
      <c r="BI55" s="57" t="str">
        <f t="shared" ca="1" si="68"/>
        <v/>
      </c>
      <c r="BJ55" s="57" t="str">
        <f t="shared" ca="1" si="68"/>
        <v/>
      </c>
      <c r="BK55" s="57" t="str">
        <f t="shared" ca="1" si="56"/>
        <v/>
      </c>
      <c r="BL55" s="57" t="str">
        <f t="shared" ca="1" si="56"/>
        <v/>
      </c>
      <c r="BM55" s="57" t="str">
        <f t="shared" ca="1" si="56"/>
        <v/>
      </c>
      <c r="BN55" s="57" t="str">
        <f t="shared" ref="BN55:BQ70" ca="1" si="71">IFERROR(INDIRECT($C55&amp;"!"&amp;BN$9),"")</f>
        <v/>
      </c>
      <c r="BO55" s="57" t="str">
        <f t="shared" ca="1" si="71"/>
        <v/>
      </c>
      <c r="BP55" s="57" t="str">
        <f t="shared" ca="1" si="71"/>
        <v/>
      </c>
      <c r="BQ55" s="57" t="str">
        <f t="shared" ca="1" si="71"/>
        <v/>
      </c>
      <c r="BR55" s="57" t="str">
        <f t="shared" ca="1" si="56"/>
        <v/>
      </c>
      <c r="BS55" s="57" t="str">
        <f t="shared" ca="1" si="67"/>
        <v/>
      </c>
      <c r="BT55" s="57" t="str">
        <f t="shared" ca="1" si="67"/>
        <v/>
      </c>
      <c r="BU55" s="57" t="str">
        <f t="shared" ca="1" si="67"/>
        <v/>
      </c>
      <c r="BV55" s="57" t="str">
        <f t="shared" ca="1" si="67"/>
        <v/>
      </c>
      <c r="BW55" s="57" t="str">
        <f t="shared" ca="1" si="50"/>
        <v/>
      </c>
      <c r="BX55" s="57" t="str">
        <f t="shared" ca="1" si="50"/>
        <v/>
      </c>
      <c r="BY55" s="57" t="str">
        <f t="shared" ca="1" si="50"/>
        <v/>
      </c>
      <c r="BZ55" s="57" t="str">
        <f t="shared" ca="1" si="50"/>
        <v/>
      </c>
      <c r="CA55" s="57" t="str">
        <f t="shared" ca="1" si="50"/>
        <v/>
      </c>
      <c r="CB55" s="57" t="str">
        <f t="shared" ca="1" si="50"/>
        <v/>
      </c>
      <c r="CC55" s="57" t="str">
        <f t="shared" ca="1" si="23"/>
        <v/>
      </c>
      <c r="CD55" s="57"/>
      <c r="CE55" s="57" t="str">
        <f t="shared" ca="1" si="24"/>
        <v/>
      </c>
      <c r="CF55" s="57" t="str">
        <f t="shared" ca="1" si="25"/>
        <v/>
      </c>
      <c r="CG55" s="57" t="str">
        <f t="shared" ca="1" si="26"/>
        <v/>
      </c>
      <c r="CH55" s="57" t="str">
        <f t="shared" ca="1" si="27"/>
        <v/>
      </c>
      <c r="CI55" s="57" t="str">
        <f t="shared" ca="1" si="28"/>
        <v/>
      </c>
      <c r="CJ55" s="57"/>
      <c r="CK55" s="57" t="str">
        <f t="shared" ca="1" si="51"/>
        <v/>
      </c>
      <c r="CL55" s="57" t="str">
        <f t="shared" ca="1" si="51"/>
        <v/>
      </c>
      <c r="CM55" s="57" t="str">
        <f t="shared" ca="1" si="51"/>
        <v/>
      </c>
      <c r="CN55" s="57" t="str">
        <f t="shared" ca="1" si="51"/>
        <v/>
      </c>
      <c r="CO55" s="57" t="str">
        <f t="shared" ca="1" si="52"/>
        <v/>
      </c>
      <c r="CP55" s="57" t="str">
        <f t="shared" ca="1" si="52"/>
        <v/>
      </c>
      <c r="CQ55" s="57" t="str">
        <f t="shared" ca="1" si="52"/>
        <v/>
      </c>
      <c r="CR55" s="57" t="str">
        <f t="shared" ca="1" si="52"/>
        <v/>
      </c>
      <c r="CS55" s="57" t="str">
        <f t="shared" ca="1" si="52"/>
        <v/>
      </c>
      <c r="CT55" s="57" t="str">
        <f t="shared" ca="1" si="53"/>
        <v/>
      </c>
      <c r="CU55" s="57" t="str">
        <f t="shared" ca="1" si="53"/>
        <v/>
      </c>
      <c r="CV55" s="57" t="str">
        <f t="shared" ca="1" si="53"/>
        <v/>
      </c>
      <c r="CW55" s="57" t="str">
        <f t="shared" ca="1" si="53"/>
        <v/>
      </c>
      <c r="CX55" s="57" t="str">
        <f t="shared" ca="1" si="30"/>
        <v/>
      </c>
      <c r="CY55" s="57" t="str">
        <f t="shared" ca="1" si="70"/>
        <v/>
      </c>
      <c r="CZ55" s="57" t="str">
        <f t="shared" ca="1" si="70"/>
        <v/>
      </c>
      <c r="DA55" s="57" t="str">
        <f t="shared" ca="1" si="69"/>
        <v/>
      </c>
      <c r="DB55" s="57" t="str">
        <f t="shared" ca="1" si="69"/>
        <v/>
      </c>
      <c r="DC55" s="57" t="str">
        <f t="shared" ca="1" si="69"/>
        <v/>
      </c>
      <c r="DD55" s="57" t="str">
        <f t="shared" ca="1" si="69"/>
        <v/>
      </c>
      <c r="DE55" s="57" t="str">
        <f t="shared" ca="1" si="54"/>
        <v/>
      </c>
      <c r="DF55" s="57" t="str">
        <f t="shared" ca="1" si="54"/>
        <v/>
      </c>
      <c r="DG55" s="57" t="str">
        <f t="shared" ca="1" si="54"/>
        <v/>
      </c>
      <c r="DH55" s="57" t="str">
        <f t="shared" ca="1" si="31"/>
        <v/>
      </c>
      <c r="DI55" s="57" t="str">
        <f t="shared" ca="1" si="49"/>
        <v/>
      </c>
      <c r="DJ55" s="57" t="str">
        <f t="shared" ca="1" si="49"/>
        <v/>
      </c>
      <c r="DK55" s="57" t="str">
        <f t="shared" ca="1" si="49"/>
        <v/>
      </c>
      <c r="DL55" s="57" t="str">
        <f t="shared" ca="1" si="49"/>
        <v/>
      </c>
      <c r="DM55" s="57" t="str">
        <f t="shared" ca="1" si="32"/>
        <v/>
      </c>
      <c r="DN55" s="57" t="str">
        <f t="shared" ca="1" si="55"/>
        <v/>
      </c>
      <c r="DO55" s="57" t="str">
        <f t="shared" ca="1" si="55"/>
        <v/>
      </c>
      <c r="DP55" s="57" t="str">
        <f t="shared" ca="1" si="55"/>
        <v/>
      </c>
      <c r="DQ55" s="57" t="str">
        <f t="shared" ca="1" si="55"/>
        <v/>
      </c>
      <c r="DR55" s="57" t="str">
        <f t="shared" ca="1" si="55"/>
        <v/>
      </c>
      <c r="DS55" s="57" t="str">
        <f t="shared" ca="1" si="55"/>
        <v/>
      </c>
    </row>
    <row r="56" spans="1:123" s="64" customFormat="1">
      <c r="A56" s="57" t="str">
        <f t="shared" ca="1" si="16"/>
        <v/>
      </c>
      <c r="B56" s="109" t="str">
        <f t="shared" ca="1" si="17"/>
        <v/>
      </c>
      <c r="C56" s="110">
        <v>46</v>
      </c>
      <c r="D56" s="110" t="str">
        <f t="shared" ca="1" si="33"/>
        <v/>
      </c>
      <c r="E56" s="111"/>
      <c r="F56" s="111"/>
      <c r="G56" s="110" t="str">
        <f t="shared" ca="1" si="34"/>
        <v/>
      </c>
      <c r="H56" s="110" t="str">
        <f t="shared" ca="1" si="35"/>
        <v/>
      </c>
      <c r="I56" s="112" t="str">
        <f ca="1">IFERROR(VLOOKUP(H56,Parameter!L:M,2,FALSE),"")</f>
        <v/>
      </c>
      <c r="J56" s="110" t="str">
        <f t="shared" ca="1" si="36"/>
        <v/>
      </c>
      <c r="K56" s="112" t="str">
        <f ca="1">IFERROR(VLOOKUP(J56,Parameter!I:K,3,FALSE),"")</f>
        <v/>
      </c>
      <c r="L56" s="110" t="str">
        <f t="shared" ca="1" si="37"/>
        <v/>
      </c>
      <c r="M56" s="112" t="str">
        <f ca="1">IFERROR(VLOOKUP(L56,Parameter!F:H,3,FALSE),"")</f>
        <v/>
      </c>
      <c r="N56" s="110" t="str">
        <f t="shared" ca="1" si="38"/>
        <v/>
      </c>
      <c r="O56" s="112" t="str">
        <f ca="1">IFERROR(VLOOKUP(N56,Parameter!C:E,3,FALSE),"")</f>
        <v/>
      </c>
      <c r="P56" s="112" t="str">
        <f t="shared" ca="1" si="39"/>
        <v/>
      </c>
      <c r="Q56" s="112" t="str">
        <f t="shared" ca="1" si="40"/>
        <v/>
      </c>
      <c r="R56" s="110" t="str">
        <f t="shared" ca="1" si="21"/>
        <v/>
      </c>
      <c r="S56" s="110" t="str">
        <f t="shared" ca="1" si="41"/>
        <v/>
      </c>
      <c r="T56" s="110" t="str">
        <f t="shared" ca="1" si="42"/>
        <v/>
      </c>
      <c r="U56" s="112" t="str">
        <f t="shared" ca="1" si="65"/>
        <v/>
      </c>
      <c r="V56" s="112" t="str">
        <f t="shared" ca="1" si="65"/>
        <v/>
      </c>
      <c r="W56" s="112" t="str">
        <f t="shared" ca="1" si="65"/>
        <v/>
      </c>
      <c r="X56" s="112" t="str">
        <f t="shared" ca="1" si="65"/>
        <v/>
      </c>
      <c r="Y56" s="110" t="str">
        <f t="shared" ca="1" si="65"/>
        <v/>
      </c>
      <c r="Z56" s="110" t="str">
        <f t="shared" ca="1" si="44"/>
        <v/>
      </c>
      <c r="AA56" s="111" t="str">
        <f t="shared" ca="1" si="66"/>
        <v/>
      </c>
      <c r="AB56" s="112" t="str">
        <f t="shared" ca="1" si="66"/>
        <v/>
      </c>
      <c r="AC56" s="112" t="str">
        <f t="shared" ca="1" si="66"/>
        <v/>
      </c>
      <c r="AD56" s="112" t="str">
        <f t="shared" ca="1" si="61"/>
        <v/>
      </c>
      <c r="AE56" s="111" t="str">
        <f t="shared" ca="1" si="62"/>
        <v/>
      </c>
      <c r="AF56" s="110" t="str">
        <f t="shared" ca="1" si="22"/>
        <v/>
      </c>
      <c r="AG56" s="110" t="str">
        <f t="shared" ca="1" si="63"/>
        <v/>
      </c>
      <c r="AH56" s="110" t="str">
        <f t="shared" ca="1" si="64"/>
        <v/>
      </c>
      <c r="AI56" s="113" t="str">
        <f t="shared" ca="1" si="46"/>
        <v/>
      </c>
      <c r="AJ56" s="114" t="str">
        <f t="shared" ca="1" si="60"/>
        <v/>
      </c>
      <c r="AK56" s="110" t="str">
        <f t="shared" ca="1" si="60"/>
        <v/>
      </c>
      <c r="AL56" s="177" t="str">
        <f t="shared" ca="1" si="60"/>
        <v/>
      </c>
      <c r="AM56" s="177" t="str">
        <f t="shared" ca="1" si="59"/>
        <v/>
      </c>
      <c r="AN56" s="110" t="str">
        <f t="shared" ca="1" si="59"/>
        <v/>
      </c>
      <c r="AO56" s="110" t="str">
        <f t="shared" ca="1" si="59"/>
        <v/>
      </c>
      <c r="AP56" s="110" t="str">
        <f t="shared" ca="1" si="59"/>
        <v/>
      </c>
      <c r="AQ56" s="110" t="str">
        <f t="shared" ca="1" si="59"/>
        <v/>
      </c>
      <c r="AR56" s="110" t="str">
        <f t="shared" ca="1" si="59"/>
        <v/>
      </c>
      <c r="AS56" s="57" t="str">
        <f ca="1">IFERROR(VLOOKUP(L56,Parameter!F:O,10,FALSE),"")</f>
        <v/>
      </c>
      <c r="AT56" s="61" t="str">
        <f ca="1">IF(D56="","",IFERROR(IF(VLOOKUP(N56,Parameter!C:L,10,FALSE)=$AT$8,"ok","F"),"L"))</f>
        <v/>
      </c>
      <c r="AU56" s="110" t="str">
        <f t="shared" ca="1" si="8"/>
        <v/>
      </c>
      <c r="AV56" s="110" t="str">
        <f t="shared" ca="1" si="8"/>
        <v/>
      </c>
      <c r="AW56" s="110" t="str">
        <f t="shared" ca="1" si="68"/>
        <v/>
      </c>
      <c r="AX56" s="110" t="str">
        <f t="shared" ca="1" si="68"/>
        <v/>
      </c>
      <c r="AY56" s="110" t="str">
        <f t="shared" ca="1" si="68"/>
        <v/>
      </c>
      <c r="AZ56" s="110" t="str">
        <f t="shared" ca="1" si="68"/>
        <v/>
      </c>
      <c r="BA56" s="110" t="str">
        <f t="shared" ca="1" si="9"/>
        <v/>
      </c>
      <c r="BB56" s="110" t="str">
        <f t="shared" ca="1" si="68"/>
        <v/>
      </c>
      <c r="BC56" s="110" t="str">
        <f t="shared" ca="1" si="68"/>
        <v/>
      </c>
      <c r="BD56" s="110" t="str">
        <f t="shared" ca="1" si="68"/>
        <v/>
      </c>
      <c r="BE56" s="110" t="str">
        <f t="shared" ca="1" si="68"/>
        <v/>
      </c>
      <c r="BF56" s="110" t="str">
        <f t="shared" ca="1" si="48"/>
        <v/>
      </c>
      <c r="BG56" s="110" t="str">
        <f t="shared" ca="1" si="68"/>
        <v/>
      </c>
      <c r="BH56" s="110" t="str">
        <f t="shared" ca="1" si="68"/>
        <v/>
      </c>
      <c r="BI56" s="110" t="str">
        <f t="shared" ca="1" si="68"/>
        <v/>
      </c>
      <c r="BJ56" s="110" t="str">
        <f t="shared" ca="1" si="68"/>
        <v/>
      </c>
      <c r="BK56" s="110" t="str">
        <f t="shared" ca="1" si="56"/>
        <v/>
      </c>
      <c r="BL56" s="110" t="str">
        <f t="shared" ca="1" si="56"/>
        <v/>
      </c>
      <c r="BM56" s="110" t="str">
        <f t="shared" ca="1" si="56"/>
        <v/>
      </c>
      <c r="BN56" s="110" t="str">
        <f t="shared" ca="1" si="71"/>
        <v/>
      </c>
      <c r="BO56" s="110" t="str">
        <f t="shared" ca="1" si="71"/>
        <v/>
      </c>
      <c r="BP56" s="110" t="str">
        <f t="shared" ca="1" si="71"/>
        <v/>
      </c>
      <c r="BQ56" s="110" t="str">
        <f t="shared" ca="1" si="71"/>
        <v/>
      </c>
      <c r="BR56" s="110" t="str">
        <f t="shared" ca="1" si="56"/>
        <v/>
      </c>
      <c r="BS56" s="110" t="str">
        <f t="shared" ca="1" si="67"/>
        <v/>
      </c>
      <c r="BT56" s="110" t="str">
        <f t="shared" ca="1" si="67"/>
        <v/>
      </c>
      <c r="BU56" s="110" t="str">
        <f t="shared" ca="1" si="67"/>
        <v/>
      </c>
      <c r="BV56" s="110" t="str">
        <f t="shared" ca="1" si="67"/>
        <v/>
      </c>
      <c r="BW56" s="57" t="str">
        <f t="shared" ca="1" si="50"/>
        <v/>
      </c>
      <c r="BX56" s="57" t="str">
        <f t="shared" ca="1" si="50"/>
        <v/>
      </c>
      <c r="BY56" s="57" t="str">
        <f t="shared" ca="1" si="50"/>
        <v/>
      </c>
      <c r="BZ56" s="57" t="str">
        <f t="shared" ca="1" si="50"/>
        <v/>
      </c>
      <c r="CA56" s="57" t="str">
        <f t="shared" ca="1" si="50"/>
        <v/>
      </c>
      <c r="CB56" s="57" t="str">
        <f t="shared" ca="1" si="50"/>
        <v/>
      </c>
      <c r="CC56" s="57" t="str">
        <f t="shared" ca="1" si="23"/>
        <v/>
      </c>
      <c r="CD56" s="57"/>
      <c r="CE56" s="57" t="str">
        <f t="shared" ca="1" si="24"/>
        <v/>
      </c>
      <c r="CF56" s="57" t="str">
        <f t="shared" ca="1" si="25"/>
        <v/>
      </c>
      <c r="CG56" s="57" t="str">
        <f t="shared" ca="1" si="26"/>
        <v/>
      </c>
      <c r="CH56" s="57" t="str">
        <f t="shared" ca="1" si="27"/>
        <v/>
      </c>
      <c r="CI56" s="57" t="str">
        <f t="shared" ca="1" si="28"/>
        <v/>
      </c>
      <c r="CJ56" s="57"/>
      <c r="CK56" s="57" t="str">
        <f t="shared" ca="1" si="51"/>
        <v/>
      </c>
      <c r="CL56" s="57" t="str">
        <f t="shared" ca="1" si="51"/>
        <v/>
      </c>
      <c r="CM56" s="57" t="str">
        <f t="shared" ca="1" si="51"/>
        <v/>
      </c>
      <c r="CN56" s="57" t="str">
        <f t="shared" ca="1" si="51"/>
        <v/>
      </c>
      <c r="CO56" s="57" t="str">
        <f t="shared" ca="1" si="52"/>
        <v/>
      </c>
      <c r="CP56" s="57" t="str">
        <f t="shared" ca="1" si="52"/>
        <v/>
      </c>
      <c r="CQ56" s="57" t="str">
        <f t="shared" ca="1" si="52"/>
        <v/>
      </c>
      <c r="CR56" s="57" t="str">
        <f t="shared" ca="1" si="52"/>
        <v/>
      </c>
      <c r="CS56" s="57" t="str">
        <f t="shared" ca="1" si="52"/>
        <v/>
      </c>
      <c r="CT56" s="57" t="str">
        <f t="shared" ca="1" si="53"/>
        <v/>
      </c>
      <c r="CU56" s="57" t="str">
        <f t="shared" ca="1" si="53"/>
        <v/>
      </c>
      <c r="CV56" s="57" t="str">
        <f t="shared" ca="1" si="53"/>
        <v/>
      </c>
      <c r="CW56" s="57" t="str">
        <f t="shared" ca="1" si="53"/>
        <v/>
      </c>
      <c r="CX56" s="57" t="str">
        <f t="shared" ca="1" si="30"/>
        <v/>
      </c>
      <c r="CY56" s="57" t="str">
        <f t="shared" ca="1" si="70"/>
        <v/>
      </c>
      <c r="CZ56" s="57" t="str">
        <f t="shared" ca="1" si="70"/>
        <v/>
      </c>
      <c r="DA56" s="57" t="str">
        <f t="shared" ca="1" si="69"/>
        <v/>
      </c>
      <c r="DB56" s="57" t="str">
        <f t="shared" ca="1" si="69"/>
        <v/>
      </c>
      <c r="DC56" s="57" t="str">
        <f t="shared" ca="1" si="69"/>
        <v/>
      </c>
      <c r="DD56" s="57" t="str">
        <f t="shared" ca="1" si="69"/>
        <v/>
      </c>
      <c r="DE56" s="57" t="str">
        <f t="shared" ca="1" si="54"/>
        <v/>
      </c>
      <c r="DF56" s="57" t="str">
        <f t="shared" ca="1" si="54"/>
        <v/>
      </c>
      <c r="DG56" s="57" t="str">
        <f t="shared" ca="1" si="54"/>
        <v/>
      </c>
      <c r="DH56" s="57" t="str">
        <f t="shared" ca="1" si="31"/>
        <v/>
      </c>
      <c r="DI56" s="57" t="str">
        <f t="shared" ca="1" si="49"/>
        <v/>
      </c>
      <c r="DJ56" s="57" t="str">
        <f t="shared" ca="1" si="49"/>
        <v/>
      </c>
      <c r="DK56" s="57" t="str">
        <f t="shared" ca="1" si="49"/>
        <v/>
      </c>
      <c r="DL56" s="57" t="str">
        <f t="shared" ca="1" si="49"/>
        <v/>
      </c>
      <c r="DM56" s="57" t="str">
        <f t="shared" ca="1" si="32"/>
        <v/>
      </c>
      <c r="DN56" s="57" t="str">
        <f t="shared" ca="1" si="55"/>
        <v/>
      </c>
      <c r="DO56" s="57" t="str">
        <f t="shared" ca="1" si="55"/>
        <v/>
      </c>
      <c r="DP56" s="57" t="str">
        <f t="shared" ca="1" si="55"/>
        <v/>
      </c>
      <c r="DQ56" s="57" t="str">
        <f t="shared" ca="1" si="55"/>
        <v/>
      </c>
      <c r="DR56" s="57" t="str">
        <f t="shared" ca="1" si="55"/>
        <v/>
      </c>
      <c r="DS56" s="57" t="str">
        <f t="shared" ca="1" si="55"/>
        <v/>
      </c>
    </row>
    <row r="57" spans="1:123" s="64" customFormat="1">
      <c r="A57" s="57" t="str">
        <f t="shared" ca="1" si="16"/>
        <v/>
      </c>
      <c r="B57" s="106" t="str">
        <f t="shared" ca="1" si="17"/>
        <v/>
      </c>
      <c r="C57" s="60">
        <v>47</v>
      </c>
      <c r="D57" s="57" t="str">
        <f t="shared" ca="1" si="33"/>
        <v/>
      </c>
      <c r="E57" s="61"/>
      <c r="F57" s="61"/>
      <c r="G57" s="57" t="str">
        <f t="shared" ca="1" si="34"/>
        <v/>
      </c>
      <c r="H57" s="57" t="str">
        <f t="shared" ca="1" si="35"/>
        <v/>
      </c>
      <c r="I57" s="61" t="str">
        <f ca="1">IFERROR(VLOOKUP(H57,Parameter!L:M,2,FALSE),"")</f>
        <v/>
      </c>
      <c r="J57" s="57" t="str">
        <f t="shared" ca="1" si="36"/>
        <v/>
      </c>
      <c r="K57" s="61" t="str">
        <f ca="1">IFERROR(VLOOKUP(J57,Parameter!I:K,3,FALSE),"")</f>
        <v/>
      </c>
      <c r="L57" s="57" t="str">
        <f t="shared" ca="1" si="37"/>
        <v/>
      </c>
      <c r="M57" s="61" t="str">
        <f ca="1">IFERROR(VLOOKUP(L57,Parameter!F:H,3,FALSE),"")</f>
        <v/>
      </c>
      <c r="N57" s="57" t="str">
        <f t="shared" ca="1" si="38"/>
        <v/>
      </c>
      <c r="O57" s="61" t="str">
        <f ca="1">IFERROR(VLOOKUP(N57,Parameter!C:E,3,FALSE),"")</f>
        <v/>
      </c>
      <c r="P57" s="61" t="str">
        <f t="shared" ca="1" si="39"/>
        <v/>
      </c>
      <c r="Q57" s="61" t="str">
        <f t="shared" ca="1" si="40"/>
        <v/>
      </c>
      <c r="R57" s="57" t="str">
        <f t="shared" ca="1" si="21"/>
        <v/>
      </c>
      <c r="S57" s="57" t="str">
        <f t="shared" ca="1" si="41"/>
        <v/>
      </c>
      <c r="T57" s="57" t="str">
        <f t="shared" ca="1" si="42"/>
        <v/>
      </c>
      <c r="U57" s="61" t="str">
        <f t="shared" ca="1" si="65"/>
        <v/>
      </c>
      <c r="V57" s="61" t="str">
        <f t="shared" ca="1" si="65"/>
        <v/>
      </c>
      <c r="W57" s="61" t="str">
        <f t="shared" ca="1" si="65"/>
        <v/>
      </c>
      <c r="X57" s="61" t="str">
        <f t="shared" ca="1" si="65"/>
        <v/>
      </c>
      <c r="Y57" s="57" t="str">
        <f t="shared" ca="1" si="65"/>
        <v/>
      </c>
      <c r="Z57" s="57" t="str">
        <f t="shared" ca="1" si="44"/>
        <v/>
      </c>
      <c r="AA57" s="61" t="str">
        <f t="shared" ca="1" si="66"/>
        <v/>
      </c>
      <c r="AB57" s="61" t="str">
        <f t="shared" ca="1" si="66"/>
        <v/>
      </c>
      <c r="AC57" s="61" t="str">
        <f t="shared" ca="1" si="66"/>
        <v/>
      </c>
      <c r="AD57" s="61" t="str">
        <f t="shared" ca="1" si="61"/>
        <v/>
      </c>
      <c r="AE57" s="61" t="str">
        <f t="shared" ca="1" si="62"/>
        <v/>
      </c>
      <c r="AF57" s="57" t="str">
        <f t="shared" ca="1" si="22"/>
        <v/>
      </c>
      <c r="AG57" s="57" t="str">
        <f t="shared" ca="1" si="63"/>
        <v/>
      </c>
      <c r="AH57" s="57" t="str">
        <f t="shared" ca="1" si="64"/>
        <v/>
      </c>
      <c r="AI57" s="62" t="str">
        <f t="shared" ca="1" si="46"/>
        <v/>
      </c>
      <c r="AJ57" s="63" t="str">
        <f t="shared" ca="1" si="60"/>
        <v/>
      </c>
      <c r="AK57" s="57" t="str">
        <f t="shared" ca="1" si="60"/>
        <v/>
      </c>
      <c r="AL57" s="176" t="str">
        <f t="shared" ca="1" si="60"/>
        <v/>
      </c>
      <c r="AM57" s="176" t="str">
        <f t="shared" ca="1" si="59"/>
        <v/>
      </c>
      <c r="AN57" s="57" t="str">
        <f t="shared" ca="1" si="59"/>
        <v/>
      </c>
      <c r="AO57" s="57" t="str">
        <f t="shared" ca="1" si="59"/>
        <v/>
      </c>
      <c r="AP57" s="57" t="str">
        <f t="shared" ca="1" si="59"/>
        <v/>
      </c>
      <c r="AQ57" s="57" t="str">
        <f t="shared" ca="1" si="59"/>
        <v/>
      </c>
      <c r="AR57" s="57" t="str">
        <f t="shared" ca="1" si="59"/>
        <v/>
      </c>
      <c r="AS57" s="57" t="str">
        <f ca="1">IFERROR(VLOOKUP(L57,Parameter!F:O,10,FALSE),"")</f>
        <v/>
      </c>
      <c r="AT57" s="61" t="str">
        <f ca="1">IF(D57="","",IFERROR(IF(VLOOKUP(N57,Parameter!C:L,10,FALSE)=$AT$8,"ok","F"),"L"))</f>
        <v/>
      </c>
      <c r="AU57" s="57" t="str">
        <f t="shared" ca="1" si="8"/>
        <v/>
      </c>
      <c r="AV57" s="57" t="str">
        <f t="shared" ca="1" si="8"/>
        <v/>
      </c>
      <c r="AW57" s="57" t="str">
        <f t="shared" ca="1" si="68"/>
        <v/>
      </c>
      <c r="AX57" s="57" t="str">
        <f t="shared" ca="1" si="68"/>
        <v/>
      </c>
      <c r="AY57" s="57" t="str">
        <f t="shared" ca="1" si="68"/>
        <v/>
      </c>
      <c r="AZ57" s="57" t="str">
        <f t="shared" ca="1" si="68"/>
        <v/>
      </c>
      <c r="BA57" s="57" t="str">
        <f t="shared" ca="1" si="9"/>
        <v/>
      </c>
      <c r="BB57" s="57" t="str">
        <f t="shared" ca="1" si="68"/>
        <v/>
      </c>
      <c r="BC57" s="57" t="str">
        <f t="shared" ca="1" si="68"/>
        <v/>
      </c>
      <c r="BD57" s="57" t="str">
        <f t="shared" ca="1" si="68"/>
        <v/>
      </c>
      <c r="BE57" s="57" t="str">
        <f t="shared" ca="1" si="68"/>
        <v/>
      </c>
      <c r="BF57" s="57" t="str">
        <f t="shared" ca="1" si="48"/>
        <v/>
      </c>
      <c r="BG57" s="57" t="str">
        <f t="shared" ca="1" si="68"/>
        <v/>
      </c>
      <c r="BH57" s="57" t="str">
        <f t="shared" ca="1" si="68"/>
        <v/>
      </c>
      <c r="BI57" s="57" t="str">
        <f t="shared" ca="1" si="68"/>
        <v/>
      </c>
      <c r="BJ57" s="57" t="str">
        <f t="shared" ca="1" si="68"/>
        <v/>
      </c>
      <c r="BK57" s="57" t="str">
        <f t="shared" ca="1" si="56"/>
        <v/>
      </c>
      <c r="BL57" s="57" t="str">
        <f t="shared" ca="1" si="56"/>
        <v/>
      </c>
      <c r="BM57" s="57" t="str">
        <f t="shared" ca="1" si="56"/>
        <v/>
      </c>
      <c r="BN57" s="57" t="str">
        <f t="shared" ca="1" si="71"/>
        <v/>
      </c>
      <c r="BO57" s="57" t="str">
        <f t="shared" ca="1" si="71"/>
        <v/>
      </c>
      <c r="BP57" s="57" t="str">
        <f t="shared" ca="1" si="71"/>
        <v/>
      </c>
      <c r="BQ57" s="57" t="str">
        <f t="shared" ca="1" si="71"/>
        <v/>
      </c>
      <c r="BR57" s="57" t="str">
        <f t="shared" ca="1" si="56"/>
        <v/>
      </c>
      <c r="BS57" s="57" t="str">
        <f t="shared" ca="1" si="67"/>
        <v/>
      </c>
      <c r="BT57" s="57" t="str">
        <f t="shared" ca="1" si="67"/>
        <v/>
      </c>
      <c r="BU57" s="57" t="str">
        <f t="shared" ca="1" si="67"/>
        <v/>
      </c>
      <c r="BV57" s="57" t="str">
        <f t="shared" ca="1" si="67"/>
        <v/>
      </c>
      <c r="BW57" s="57" t="str">
        <f t="shared" ca="1" si="50"/>
        <v/>
      </c>
      <c r="BX57" s="57" t="str">
        <f t="shared" ca="1" si="50"/>
        <v/>
      </c>
      <c r="BY57" s="57" t="str">
        <f t="shared" ca="1" si="50"/>
        <v/>
      </c>
      <c r="BZ57" s="57" t="str">
        <f t="shared" ca="1" si="50"/>
        <v/>
      </c>
      <c r="CA57" s="57" t="str">
        <f t="shared" ca="1" si="50"/>
        <v/>
      </c>
      <c r="CB57" s="57" t="str">
        <f t="shared" ca="1" si="50"/>
        <v/>
      </c>
      <c r="CC57" s="57" t="str">
        <f t="shared" ca="1" si="23"/>
        <v/>
      </c>
      <c r="CD57" s="57"/>
      <c r="CE57" s="57" t="str">
        <f t="shared" ca="1" si="24"/>
        <v/>
      </c>
      <c r="CF57" s="57" t="str">
        <f t="shared" ca="1" si="25"/>
        <v/>
      </c>
      <c r="CG57" s="57" t="str">
        <f t="shared" ca="1" si="26"/>
        <v/>
      </c>
      <c r="CH57" s="57" t="str">
        <f t="shared" ca="1" si="27"/>
        <v/>
      </c>
      <c r="CI57" s="57" t="str">
        <f t="shared" ca="1" si="28"/>
        <v/>
      </c>
      <c r="CJ57" s="57"/>
      <c r="CK57" s="57" t="str">
        <f t="shared" ca="1" si="51"/>
        <v/>
      </c>
      <c r="CL57" s="57" t="str">
        <f t="shared" ca="1" si="51"/>
        <v/>
      </c>
      <c r="CM57" s="57" t="str">
        <f t="shared" ca="1" si="51"/>
        <v/>
      </c>
      <c r="CN57" s="57" t="str">
        <f t="shared" ca="1" si="51"/>
        <v/>
      </c>
      <c r="CO57" s="57" t="str">
        <f t="shared" ca="1" si="52"/>
        <v/>
      </c>
      <c r="CP57" s="57" t="str">
        <f t="shared" ca="1" si="52"/>
        <v/>
      </c>
      <c r="CQ57" s="57" t="str">
        <f t="shared" ca="1" si="52"/>
        <v/>
      </c>
      <c r="CR57" s="57" t="str">
        <f t="shared" ca="1" si="52"/>
        <v/>
      </c>
      <c r="CS57" s="57" t="str">
        <f t="shared" ca="1" si="52"/>
        <v/>
      </c>
      <c r="CT57" s="57" t="str">
        <f t="shared" ca="1" si="53"/>
        <v/>
      </c>
      <c r="CU57" s="57" t="str">
        <f t="shared" ca="1" si="53"/>
        <v/>
      </c>
      <c r="CV57" s="57" t="str">
        <f t="shared" ca="1" si="53"/>
        <v/>
      </c>
      <c r="CW57" s="57" t="str">
        <f t="shared" ca="1" si="53"/>
        <v/>
      </c>
      <c r="CX57" s="57" t="str">
        <f t="shared" ca="1" si="30"/>
        <v/>
      </c>
      <c r="CY57" s="57" t="str">
        <f t="shared" ca="1" si="70"/>
        <v/>
      </c>
      <c r="CZ57" s="57" t="str">
        <f t="shared" ca="1" si="70"/>
        <v/>
      </c>
      <c r="DA57" s="57" t="str">
        <f t="shared" ca="1" si="69"/>
        <v/>
      </c>
      <c r="DB57" s="57" t="str">
        <f t="shared" ca="1" si="69"/>
        <v/>
      </c>
      <c r="DC57" s="57" t="str">
        <f t="shared" ca="1" si="69"/>
        <v/>
      </c>
      <c r="DD57" s="57" t="str">
        <f t="shared" ca="1" si="69"/>
        <v/>
      </c>
      <c r="DE57" s="57" t="str">
        <f t="shared" ca="1" si="54"/>
        <v/>
      </c>
      <c r="DF57" s="57" t="str">
        <f t="shared" ca="1" si="54"/>
        <v/>
      </c>
      <c r="DG57" s="57" t="str">
        <f t="shared" ca="1" si="54"/>
        <v/>
      </c>
      <c r="DH57" s="57" t="str">
        <f t="shared" ca="1" si="31"/>
        <v/>
      </c>
      <c r="DI57" s="57" t="str">
        <f t="shared" ca="1" si="49"/>
        <v/>
      </c>
      <c r="DJ57" s="57" t="str">
        <f t="shared" ca="1" si="49"/>
        <v/>
      </c>
      <c r="DK57" s="57" t="str">
        <f t="shared" ca="1" si="49"/>
        <v/>
      </c>
      <c r="DL57" s="57" t="str">
        <f t="shared" ca="1" si="49"/>
        <v/>
      </c>
      <c r="DM57" s="57" t="str">
        <f t="shared" ca="1" si="32"/>
        <v/>
      </c>
      <c r="DN57" s="57" t="str">
        <f t="shared" ca="1" si="55"/>
        <v/>
      </c>
      <c r="DO57" s="57" t="str">
        <f t="shared" ca="1" si="55"/>
        <v/>
      </c>
      <c r="DP57" s="57" t="str">
        <f t="shared" ca="1" si="55"/>
        <v/>
      </c>
      <c r="DQ57" s="57" t="str">
        <f t="shared" ca="1" si="55"/>
        <v/>
      </c>
      <c r="DR57" s="57" t="str">
        <f t="shared" ca="1" si="55"/>
        <v/>
      </c>
      <c r="DS57" s="57" t="str">
        <f t="shared" ca="1" si="55"/>
        <v/>
      </c>
    </row>
    <row r="58" spans="1:123" s="64" customFormat="1">
      <c r="A58" s="57" t="str">
        <f t="shared" ca="1" si="16"/>
        <v/>
      </c>
      <c r="B58" s="109" t="str">
        <f t="shared" ca="1" si="17"/>
        <v/>
      </c>
      <c r="C58" s="110">
        <v>48</v>
      </c>
      <c r="D58" s="110" t="str">
        <f t="shared" ca="1" si="33"/>
        <v/>
      </c>
      <c r="E58" s="111"/>
      <c r="F58" s="111"/>
      <c r="G58" s="110" t="str">
        <f t="shared" ca="1" si="34"/>
        <v/>
      </c>
      <c r="H58" s="110" t="str">
        <f t="shared" ca="1" si="35"/>
        <v/>
      </c>
      <c r="I58" s="112" t="str">
        <f ca="1">IFERROR(VLOOKUP(H58,Parameter!L:M,2,FALSE),"")</f>
        <v/>
      </c>
      <c r="J58" s="110" t="str">
        <f t="shared" ca="1" si="36"/>
        <v/>
      </c>
      <c r="K58" s="112" t="str">
        <f ca="1">IFERROR(VLOOKUP(J58,Parameter!I:K,3,FALSE),"")</f>
        <v/>
      </c>
      <c r="L58" s="110" t="str">
        <f t="shared" ca="1" si="37"/>
        <v/>
      </c>
      <c r="M58" s="112" t="str">
        <f ca="1">IFERROR(VLOOKUP(L58,Parameter!F:H,3,FALSE),"")</f>
        <v/>
      </c>
      <c r="N58" s="110" t="str">
        <f t="shared" ca="1" si="38"/>
        <v/>
      </c>
      <c r="O58" s="112" t="str">
        <f ca="1">IFERROR(VLOOKUP(N58,Parameter!C:E,3,FALSE),"")</f>
        <v/>
      </c>
      <c r="P58" s="112" t="str">
        <f t="shared" ca="1" si="39"/>
        <v/>
      </c>
      <c r="Q58" s="112" t="str">
        <f t="shared" ca="1" si="40"/>
        <v/>
      </c>
      <c r="R58" s="110" t="str">
        <f t="shared" ca="1" si="21"/>
        <v/>
      </c>
      <c r="S58" s="110" t="str">
        <f t="shared" ca="1" si="41"/>
        <v/>
      </c>
      <c r="T58" s="110" t="str">
        <f t="shared" ca="1" si="42"/>
        <v/>
      </c>
      <c r="U58" s="112" t="str">
        <f t="shared" ca="1" si="65"/>
        <v/>
      </c>
      <c r="V58" s="112" t="str">
        <f t="shared" ca="1" si="65"/>
        <v/>
      </c>
      <c r="W58" s="112" t="str">
        <f t="shared" ca="1" si="65"/>
        <v/>
      </c>
      <c r="X58" s="112" t="str">
        <f t="shared" ca="1" si="65"/>
        <v/>
      </c>
      <c r="Y58" s="110" t="str">
        <f t="shared" ca="1" si="65"/>
        <v/>
      </c>
      <c r="Z58" s="110" t="str">
        <f t="shared" ca="1" si="44"/>
        <v/>
      </c>
      <c r="AA58" s="111" t="str">
        <f t="shared" ca="1" si="66"/>
        <v/>
      </c>
      <c r="AB58" s="112" t="str">
        <f t="shared" ca="1" si="66"/>
        <v/>
      </c>
      <c r="AC58" s="112" t="str">
        <f t="shared" ca="1" si="66"/>
        <v/>
      </c>
      <c r="AD58" s="112" t="str">
        <f t="shared" ca="1" si="61"/>
        <v/>
      </c>
      <c r="AE58" s="111" t="str">
        <f t="shared" ca="1" si="62"/>
        <v/>
      </c>
      <c r="AF58" s="110" t="str">
        <f t="shared" ca="1" si="22"/>
        <v/>
      </c>
      <c r="AG58" s="110" t="str">
        <f t="shared" ca="1" si="63"/>
        <v/>
      </c>
      <c r="AH58" s="110" t="str">
        <f t="shared" ca="1" si="64"/>
        <v/>
      </c>
      <c r="AI58" s="113" t="str">
        <f t="shared" ca="1" si="46"/>
        <v/>
      </c>
      <c r="AJ58" s="114" t="str">
        <f t="shared" ca="1" si="60"/>
        <v/>
      </c>
      <c r="AK58" s="110" t="str">
        <f t="shared" ca="1" si="60"/>
        <v/>
      </c>
      <c r="AL58" s="177" t="str">
        <f t="shared" ca="1" si="60"/>
        <v/>
      </c>
      <c r="AM58" s="177" t="str">
        <f t="shared" ca="1" si="59"/>
        <v/>
      </c>
      <c r="AN58" s="110" t="str">
        <f t="shared" ca="1" si="59"/>
        <v/>
      </c>
      <c r="AO58" s="110" t="str">
        <f t="shared" ca="1" si="59"/>
        <v/>
      </c>
      <c r="AP58" s="110" t="str">
        <f t="shared" ca="1" si="59"/>
        <v/>
      </c>
      <c r="AQ58" s="110" t="str">
        <f t="shared" ca="1" si="59"/>
        <v/>
      </c>
      <c r="AR58" s="110" t="str">
        <f t="shared" ca="1" si="59"/>
        <v/>
      </c>
      <c r="AS58" s="57" t="str">
        <f ca="1">IFERROR(VLOOKUP(L58,Parameter!F:O,10,FALSE),"")</f>
        <v/>
      </c>
      <c r="AT58" s="61" t="str">
        <f ca="1">IF(D58="","",IFERROR(IF(VLOOKUP(N58,Parameter!C:L,10,FALSE)=$AT$8,"ok","F"),"L"))</f>
        <v/>
      </c>
      <c r="AU58" s="110" t="str">
        <f t="shared" ca="1" si="8"/>
        <v/>
      </c>
      <c r="AV58" s="110" t="str">
        <f t="shared" ca="1" si="8"/>
        <v/>
      </c>
      <c r="AW58" s="110" t="str">
        <f t="shared" ca="1" si="68"/>
        <v/>
      </c>
      <c r="AX58" s="110" t="str">
        <f t="shared" ca="1" si="68"/>
        <v/>
      </c>
      <c r="AY58" s="110" t="str">
        <f t="shared" ca="1" si="68"/>
        <v/>
      </c>
      <c r="AZ58" s="110" t="str">
        <f t="shared" ca="1" si="68"/>
        <v/>
      </c>
      <c r="BA58" s="110" t="str">
        <f t="shared" ca="1" si="9"/>
        <v/>
      </c>
      <c r="BB58" s="110" t="str">
        <f t="shared" ca="1" si="68"/>
        <v/>
      </c>
      <c r="BC58" s="110" t="str">
        <f t="shared" ca="1" si="68"/>
        <v/>
      </c>
      <c r="BD58" s="110" t="str">
        <f t="shared" ca="1" si="68"/>
        <v/>
      </c>
      <c r="BE58" s="110" t="str">
        <f t="shared" ca="1" si="68"/>
        <v/>
      </c>
      <c r="BF58" s="110" t="str">
        <f t="shared" ca="1" si="48"/>
        <v/>
      </c>
      <c r="BG58" s="110" t="str">
        <f t="shared" ca="1" si="68"/>
        <v/>
      </c>
      <c r="BH58" s="110" t="str">
        <f t="shared" ca="1" si="68"/>
        <v/>
      </c>
      <c r="BI58" s="110" t="str">
        <f t="shared" ca="1" si="68"/>
        <v/>
      </c>
      <c r="BJ58" s="110" t="str">
        <f t="shared" ca="1" si="68"/>
        <v/>
      </c>
      <c r="BK58" s="110" t="str">
        <f t="shared" ca="1" si="56"/>
        <v/>
      </c>
      <c r="BL58" s="110" t="str">
        <f t="shared" ca="1" si="56"/>
        <v/>
      </c>
      <c r="BM58" s="110" t="str">
        <f t="shared" ca="1" si="56"/>
        <v/>
      </c>
      <c r="BN58" s="110" t="str">
        <f t="shared" ca="1" si="71"/>
        <v/>
      </c>
      <c r="BO58" s="110" t="str">
        <f t="shared" ca="1" si="71"/>
        <v/>
      </c>
      <c r="BP58" s="110" t="str">
        <f t="shared" ca="1" si="71"/>
        <v/>
      </c>
      <c r="BQ58" s="110" t="str">
        <f t="shared" ca="1" si="71"/>
        <v/>
      </c>
      <c r="BR58" s="110" t="str">
        <f t="shared" ca="1" si="56"/>
        <v/>
      </c>
      <c r="BS58" s="110" t="str">
        <f t="shared" ca="1" si="67"/>
        <v/>
      </c>
      <c r="BT58" s="110" t="str">
        <f t="shared" ca="1" si="67"/>
        <v/>
      </c>
      <c r="BU58" s="110" t="str">
        <f t="shared" ca="1" si="67"/>
        <v/>
      </c>
      <c r="BV58" s="110" t="str">
        <f t="shared" ca="1" si="67"/>
        <v/>
      </c>
      <c r="BW58" s="57" t="str">
        <f t="shared" ca="1" si="50"/>
        <v/>
      </c>
      <c r="BX58" s="57" t="str">
        <f t="shared" ca="1" si="50"/>
        <v/>
      </c>
      <c r="BY58" s="57" t="str">
        <f t="shared" ca="1" si="50"/>
        <v/>
      </c>
      <c r="BZ58" s="57" t="str">
        <f t="shared" ca="1" si="50"/>
        <v/>
      </c>
      <c r="CA58" s="57" t="str">
        <f t="shared" ca="1" si="50"/>
        <v/>
      </c>
      <c r="CB58" s="57" t="str">
        <f t="shared" ref="BY58:CB112" ca="1" si="72">IFERROR(INDIRECT($C58&amp;"!"&amp;CB$9),"")</f>
        <v/>
      </c>
      <c r="CC58" s="57" t="str">
        <f t="shared" ca="1" si="23"/>
        <v/>
      </c>
      <c r="CD58" s="57"/>
      <c r="CE58" s="57" t="str">
        <f t="shared" ca="1" si="24"/>
        <v/>
      </c>
      <c r="CF58" s="57" t="str">
        <f t="shared" ca="1" si="25"/>
        <v/>
      </c>
      <c r="CG58" s="57" t="str">
        <f t="shared" ca="1" si="26"/>
        <v/>
      </c>
      <c r="CH58" s="57" t="str">
        <f t="shared" ca="1" si="27"/>
        <v/>
      </c>
      <c r="CI58" s="57" t="str">
        <f t="shared" ca="1" si="28"/>
        <v/>
      </c>
      <c r="CJ58" s="57"/>
      <c r="CK58" s="57" t="str">
        <f t="shared" ca="1" si="51"/>
        <v/>
      </c>
      <c r="CL58" s="57" t="str">
        <f t="shared" ca="1" si="51"/>
        <v/>
      </c>
      <c r="CM58" s="57" t="str">
        <f t="shared" ca="1" si="51"/>
        <v/>
      </c>
      <c r="CN58" s="57" t="str">
        <f t="shared" ca="1" si="51"/>
        <v/>
      </c>
      <c r="CO58" s="57" t="str">
        <f t="shared" ca="1" si="52"/>
        <v/>
      </c>
      <c r="CP58" s="57" t="str">
        <f t="shared" ca="1" si="52"/>
        <v/>
      </c>
      <c r="CQ58" s="57" t="str">
        <f t="shared" ca="1" si="52"/>
        <v/>
      </c>
      <c r="CR58" s="57" t="str">
        <f t="shared" ca="1" si="52"/>
        <v/>
      </c>
      <c r="CS58" s="57" t="str">
        <f t="shared" ca="1" si="52"/>
        <v/>
      </c>
      <c r="CT58" s="57" t="str">
        <f t="shared" ca="1" si="53"/>
        <v/>
      </c>
      <c r="CU58" s="57" t="str">
        <f t="shared" ca="1" si="53"/>
        <v/>
      </c>
      <c r="CV58" s="57" t="str">
        <f t="shared" ca="1" si="53"/>
        <v/>
      </c>
      <c r="CW58" s="57" t="str">
        <f t="shared" ca="1" si="53"/>
        <v/>
      </c>
      <c r="CX58" s="57" t="str">
        <f t="shared" ca="1" si="30"/>
        <v/>
      </c>
      <c r="CY58" s="57" t="str">
        <f t="shared" ca="1" si="70"/>
        <v/>
      </c>
      <c r="CZ58" s="57" t="str">
        <f t="shared" ca="1" si="70"/>
        <v/>
      </c>
      <c r="DA58" s="57" t="str">
        <f t="shared" ca="1" si="69"/>
        <v/>
      </c>
      <c r="DB58" s="57" t="str">
        <f t="shared" ca="1" si="69"/>
        <v/>
      </c>
      <c r="DC58" s="57" t="str">
        <f t="shared" ca="1" si="69"/>
        <v/>
      </c>
      <c r="DD58" s="57" t="str">
        <f t="shared" ca="1" si="69"/>
        <v/>
      </c>
      <c r="DE58" s="57" t="str">
        <f t="shared" ca="1" si="54"/>
        <v/>
      </c>
      <c r="DF58" s="57" t="str">
        <f t="shared" ca="1" si="54"/>
        <v/>
      </c>
      <c r="DG58" s="57" t="str">
        <f t="shared" ca="1" si="54"/>
        <v/>
      </c>
      <c r="DH58" s="57" t="str">
        <f t="shared" ca="1" si="31"/>
        <v/>
      </c>
      <c r="DI58" s="57" t="str">
        <f t="shared" ca="1" si="49"/>
        <v/>
      </c>
      <c r="DJ58" s="57" t="str">
        <f t="shared" ca="1" si="49"/>
        <v/>
      </c>
      <c r="DK58" s="57" t="str">
        <f t="shared" ca="1" si="49"/>
        <v/>
      </c>
      <c r="DL58" s="57" t="str">
        <f t="shared" ca="1" si="49"/>
        <v/>
      </c>
      <c r="DM58" s="57" t="str">
        <f t="shared" ca="1" si="32"/>
        <v/>
      </c>
      <c r="DN58" s="57" t="str">
        <f t="shared" ca="1" si="55"/>
        <v/>
      </c>
      <c r="DO58" s="57" t="str">
        <f t="shared" ca="1" si="55"/>
        <v/>
      </c>
      <c r="DP58" s="57" t="str">
        <f t="shared" ca="1" si="55"/>
        <v/>
      </c>
      <c r="DQ58" s="57" t="str">
        <f t="shared" ca="1" si="55"/>
        <v/>
      </c>
      <c r="DR58" s="57" t="str">
        <f t="shared" ca="1" si="55"/>
        <v/>
      </c>
      <c r="DS58" s="57" t="str">
        <f t="shared" ca="1" si="55"/>
        <v/>
      </c>
    </row>
    <row r="59" spans="1:123" s="64" customFormat="1">
      <c r="A59" s="57" t="str">
        <f t="shared" ca="1" si="16"/>
        <v/>
      </c>
      <c r="B59" s="106" t="str">
        <f t="shared" ca="1" si="17"/>
        <v/>
      </c>
      <c r="C59" s="60">
        <v>49</v>
      </c>
      <c r="D59" s="57" t="str">
        <f t="shared" ca="1" si="33"/>
        <v/>
      </c>
      <c r="E59" s="61"/>
      <c r="F59" s="61"/>
      <c r="G59" s="57" t="str">
        <f t="shared" ca="1" si="34"/>
        <v/>
      </c>
      <c r="H59" s="57" t="str">
        <f t="shared" ca="1" si="35"/>
        <v/>
      </c>
      <c r="I59" s="61" t="str">
        <f ca="1">IFERROR(VLOOKUP(H59,Parameter!L:M,2,FALSE),"")</f>
        <v/>
      </c>
      <c r="J59" s="57" t="str">
        <f t="shared" ca="1" si="36"/>
        <v/>
      </c>
      <c r="K59" s="61" t="str">
        <f ca="1">IFERROR(VLOOKUP(J59,Parameter!I:K,3,FALSE),"")</f>
        <v/>
      </c>
      <c r="L59" s="57" t="str">
        <f t="shared" ca="1" si="37"/>
        <v/>
      </c>
      <c r="M59" s="61" t="str">
        <f ca="1">IFERROR(VLOOKUP(L59,Parameter!F:H,3,FALSE),"")</f>
        <v/>
      </c>
      <c r="N59" s="57" t="str">
        <f t="shared" ca="1" si="38"/>
        <v/>
      </c>
      <c r="O59" s="61" t="str">
        <f ca="1">IFERROR(VLOOKUP(N59,Parameter!C:E,3,FALSE),"")</f>
        <v/>
      </c>
      <c r="P59" s="61" t="str">
        <f t="shared" ca="1" si="39"/>
        <v/>
      </c>
      <c r="Q59" s="61" t="str">
        <f t="shared" ca="1" si="40"/>
        <v/>
      </c>
      <c r="R59" s="57" t="str">
        <f t="shared" ca="1" si="21"/>
        <v/>
      </c>
      <c r="S59" s="57" t="str">
        <f t="shared" ca="1" si="41"/>
        <v/>
      </c>
      <c r="T59" s="57" t="str">
        <f t="shared" ca="1" si="42"/>
        <v/>
      </c>
      <c r="U59" s="61" t="str">
        <f t="shared" ca="1" si="65"/>
        <v/>
      </c>
      <c r="V59" s="61" t="str">
        <f t="shared" ca="1" si="65"/>
        <v/>
      </c>
      <c r="W59" s="61" t="str">
        <f t="shared" ca="1" si="65"/>
        <v/>
      </c>
      <c r="X59" s="61" t="str">
        <f t="shared" ca="1" si="65"/>
        <v/>
      </c>
      <c r="Y59" s="57" t="str">
        <f t="shared" ca="1" si="65"/>
        <v/>
      </c>
      <c r="Z59" s="57" t="str">
        <f t="shared" ca="1" si="44"/>
        <v/>
      </c>
      <c r="AA59" s="61" t="str">
        <f t="shared" ca="1" si="66"/>
        <v/>
      </c>
      <c r="AB59" s="61" t="str">
        <f t="shared" ca="1" si="66"/>
        <v/>
      </c>
      <c r="AC59" s="61" t="str">
        <f t="shared" ca="1" si="66"/>
        <v/>
      </c>
      <c r="AD59" s="61" t="str">
        <f t="shared" ca="1" si="61"/>
        <v/>
      </c>
      <c r="AE59" s="61" t="str">
        <f t="shared" ca="1" si="62"/>
        <v/>
      </c>
      <c r="AF59" s="57" t="str">
        <f t="shared" ca="1" si="22"/>
        <v/>
      </c>
      <c r="AG59" s="57" t="str">
        <f t="shared" ca="1" si="63"/>
        <v/>
      </c>
      <c r="AH59" s="57" t="str">
        <f t="shared" ca="1" si="64"/>
        <v/>
      </c>
      <c r="AI59" s="62" t="str">
        <f t="shared" ca="1" si="46"/>
        <v/>
      </c>
      <c r="AJ59" s="63" t="str">
        <f t="shared" ca="1" si="60"/>
        <v/>
      </c>
      <c r="AK59" s="57" t="str">
        <f t="shared" ca="1" si="60"/>
        <v/>
      </c>
      <c r="AL59" s="176" t="str">
        <f t="shared" ca="1" si="60"/>
        <v/>
      </c>
      <c r="AM59" s="176" t="str">
        <f t="shared" ca="1" si="59"/>
        <v/>
      </c>
      <c r="AN59" s="57" t="str">
        <f t="shared" ca="1" si="59"/>
        <v/>
      </c>
      <c r="AO59" s="57" t="str">
        <f t="shared" ca="1" si="59"/>
        <v/>
      </c>
      <c r="AP59" s="57" t="str">
        <f t="shared" ca="1" si="59"/>
        <v/>
      </c>
      <c r="AQ59" s="57" t="str">
        <f t="shared" ca="1" si="59"/>
        <v/>
      </c>
      <c r="AR59" s="57" t="str">
        <f t="shared" ca="1" si="59"/>
        <v/>
      </c>
      <c r="AS59" s="57" t="str">
        <f ca="1">IFERROR(VLOOKUP(L59,Parameter!F:O,10,FALSE),"")</f>
        <v/>
      </c>
      <c r="AT59" s="61" t="str">
        <f ca="1">IF(D59="","",IFERROR(IF(VLOOKUP(N59,Parameter!C:L,10,FALSE)=$AT$8,"ok","F"),"L"))</f>
        <v/>
      </c>
      <c r="AU59" s="57" t="str">
        <f t="shared" ca="1" si="8"/>
        <v/>
      </c>
      <c r="AV59" s="57" t="str">
        <f t="shared" ca="1" si="8"/>
        <v/>
      </c>
      <c r="AW59" s="57" t="str">
        <f t="shared" ca="1" si="68"/>
        <v/>
      </c>
      <c r="AX59" s="57" t="str">
        <f t="shared" ca="1" si="68"/>
        <v/>
      </c>
      <c r="AY59" s="57" t="str">
        <f t="shared" ca="1" si="68"/>
        <v/>
      </c>
      <c r="AZ59" s="57" t="str">
        <f t="shared" ca="1" si="68"/>
        <v/>
      </c>
      <c r="BA59" s="57" t="str">
        <f t="shared" ca="1" si="9"/>
        <v/>
      </c>
      <c r="BB59" s="57" t="str">
        <f t="shared" ca="1" si="68"/>
        <v/>
      </c>
      <c r="BC59" s="57" t="str">
        <f t="shared" ca="1" si="68"/>
        <v/>
      </c>
      <c r="BD59" s="57" t="str">
        <f t="shared" ca="1" si="68"/>
        <v/>
      </c>
      <c r="BE59" s="57" t="str">
        <f t="shared" ca="1" si="68"/>
        <v/>
      </c>
      <c r="BF59" s="57" t="str">
        <f t="shared" ca="1" si="48"/>
        <v/>
      </c>
      <c r="BG59" s="57" t="str">
        <f t="shared" ca="1" si="68"/>
        <v/>
      </c>
      <c r="BH59" s="57" t="str">
        <f t="shared" ca="1" si="68"/>
        <v/>
      </c>
      <c r="BI59" s="57" t="str">
        <f t="shared" ca="1" si="68"/>
        <v/>
      </c>
      <c r="BJ59" s="57" t="str">
        <f t="shared" ca="1" si="68"/>
        <v/>
      </c>
      <c r="BK59" s="57" t="str">
        <f t="shared" ca="1" si="56"/>
        <v/>
      </c>
      <c r="BL59" s="57" t="str">
        <f t="shared" ca="1" si="56"/>
        <v/>
      </c>
      <c r="BM59" s="57" t="str">
        <f t="shared" ca="1" si="56"/>
        <v/>
      </c>
      <c r="BN59" s="57" t="str">
        <f t="shared" ca="1" si="71"/>
        <v/>
      </c>
      <c r="BO59" s="57" t="str">
        <f t="shared" ca="1" si="71"/>
        <v/>
      </c>
      <c r="BP59" s="57" t="str">
        <f t="shared" ca="1" si="71"/>
        <v/>
      </c>
      <c r="BQ59" s="57" t="str">
        <f t="shared" ca="1" si="71"/>
        <v/>
      </c>
      <c r="BR59" s="57" t="str">
        <f t="shared" ca="1" si="56"/>
        <v/>
      </c>
      <c r="BS59" s="57" t="str">
        <f t="shared" ca="1" si="67"/>
        <v/>
      </c>
      <c r="BT59" s="57" t="str">
        <f t="shared" ca="1" si="67"/>
        <v/>
      </c>
      <c r="BU59" s="57" t="str">
        <f t="shared" ca="1" si="67"/>
        <v/>
      </c>
      <c r="BV59" s="57" t="str">
        <f t="shared" ca="1" si="67"/>
        <v/>
      </c>
      <c r="BW59" s="57" t="str">
        <f t="shared" ca="1" si="50"/>
        <v/>
      </c>
      <c r="BX59" s="57" t="str">
        <f t="shared" ca="1" si="50"/>
        <v/>
      </c>
      <c r="BY59" s="57" t="str">
        <f t="shared" ca="1" si="72"/>
        <v/>
      </c>
      <c r="BZ59" s="57" t="str">
        <f t="shared" ca="1" si="72"/>
        <v/>
      </c>
      <c r="CA59" s="57" t="str">
        <f t="shared" ca="1" si="72"/>
        <v/>
      </c>
      <c r="CB59" s="57" t="str">
        <f t="shared" ca="1" si="72"/>
        <v/>
      </c>
      <c r="CC59" s="57" t="str">
        <f t="shared" ca="1" si="23"/>
        <v/>
      </c>
      <c r="CD59" s="57"/>
      <c r="CE59" s="57" t="str">
        <f t="shared" ca="1" si="24"/>
        <v/>
      </c>
      <c r="CF59" s="57" t="str">
        <f t="shared" ca="1" si="25"/>
        <v/>
      </c>
      <c r="CG59" s="57" t="str">
        <f t="shared" ca="1" si="26"/>
        <v/>
      </c>
      <c r="CH59" s="57" t="str">
        <f t="shared" ca="1" si="27"/>
        <v/>
      </c>
      <c r="CI59" s="57" t="str">
        <f t="shared" ca="1" si="28"/>
        <v/>
      </c>
      <c r="CJ59" s="57"/>
      <c r="CK59" s="57" t="str">
        <f t="shared" ca="1" si="51"/>
        <v/>
      </c>
      <c r="CL59" s="57" t="str">
        <f t="shared" ca="1" si="51"/>
        <v/>
      </c>
      <c r="CM59" s="57" t="str">
        <f t="shared" ca="1" si="51"/>
        <v/>
      </c>
      <c r="CN59" s="57" t="str">
        <f t="shared" ca="1" si="51"/>
        <v/>
      </c>
      <c r="CO59" s="57" t="str">
        <f t="shared" ca="1" si="52"/>
        <v/>
      </c>
      <c r="CP59" s="57" t="str">
        <f t="shared" ca="1" si="52"/>
        <v/>
      </c>
      <c r="CQ59" s="57" t="str">
        <f t="shared" ca="1" si="52"/>
        <v/>
      </c>
      <c r="CR59" s="57" t="str">
        <f t="shared" ca="1" si="52"/>
        <v/>
      </c>
      <c r="CS59" s="57" t="str">
        <f t="shared" ca="1" si="52"/>
        <v/>
      </c>
      <c r="CT59" s="57" t="str">
        <f t="shared" ca="1" si="53"/>
        <v/>
      </c>
      <c r="CU59" s="57" t="str">
        <f t="shared" ca="1" si="53"/>
        <v/>
      </c>
      <c r="CV59" s="57" t="str">
        <f t="shared" ca="1" si="53"/>
        <v/>
      </c>
      <c r="CW59" s="57" t="str">
        <f t="shared" ca="1" si="53"/>
        <v/>
      </c>
      <c r="CX59" s="57" t="str">
        <f t="shared" ca="1" si="30"/>
        <v/>
      </c>
      <c r="CY59" s="57" t="str">
        <f t="shared" ca="1" si="70"/>
        <v/>
      </c>
      <c r="CZ59" s="57" t="str">
        <f t="shared" ca="1" si="70"/>
        <v/>
      </c>
      <c r="DA59" s="57" t="str">
        <f t="shared" ca="1" si="69"/>
        <v/>
      </c>
      <c r="DB59" s="57" t="str">
        <f t="shared" ca="1" si="69"/>
        <v/>
      </c>
      <c r="DC59" s="57" t="str">
        <f t="shared" ca="1" si="69"/>
        <v/>
      </c>
      <c r="DD59" s="57" t="str">
        <f t="shared" ca="1" si="69"/>
        <v/>
      </c>
      <c r="DE59" s="57" t="str">
        <f t="shared" ca="1" si="54"/>
        <v/>
      </c>
      <c r="DF59" s="57" t="str">
        <f t="shared" ca="1" si="54"/>
        <v/>
      </c>
      <c r="DG59" s="57" t="str">
        <f t="shared" ca="1" si="54"/>
        <v/>
      </c>
      <c r="DH59" s="57" t="str">
        <f t="shared" ca="1" si="31"/>
        <v/>
      </c>
      <c r="DI59" s="57" t="str">
        <f t="shared" ca="1" si="49"/>
        <v/>
      </c>
      <c r="DJ59" s="57" t="str">
        <f t="shared" ca="1" si="49"/>
        <v/>
      </c>
      <c r="DK59" s="57" t="str">
        <f t="shared" ca="1" si="49"/>
        <v/>
      </c>
      <c r="DL59" s="57" t="str">
        <f t="shared" ca="1" si="49"/>
        <v/>
      </c>
      <c r="DM59" s="57" t="str">
        <f t="shared" ca="1" si="32"/>
        <v/>
      </c>
      <c r="DN59" s="57" t="str">
        <f t="shared" ca="1" si="55"/>
        <v/>
      </c>
      <c r="DO59" s="57" t="str">
        <f t="shared" ca="1" si="55"/>
        <v/>
      </c>
      <c r="DP59" s="57" t="str">
        <f t="shared" ca="1" si="55"/>
        <v/>
      </c>
      <c r="DQ59" s="57" t="str">
        <f t="shared" ca="1" si="55"/>
        <v/>
      </c>
      <c r="DR59" s="57" t="str">
        <f t="shared" ca="1" si="55"/>
        <v/>
      </c>
      <c r="DS59" s="57" t="str">
        <f t="shared" ca="1" si="55"/>
        <v/>
      </c>
    </row>
    <row r="60" spans="1:123" s="64" customFormat="1">
      <c r="A60" s="57" t="str">
        <f t="shared" ca="1" si="16"/>
        <v/>
      </c>
      <c r="B60" s="109" t="str">
        <f t="shared" ca="1" si="17"/>
        <v/>
      </c>
      <c r="C60" s="110">
        <v>50</v>
      </c>
      <c r="D60" s="110" t="str">
        <f t="shared" ca="1" si="33"/>
        <v/>
      </c>
      <c r="E60" s="111"/>
      <c r="F60" s="111"/>
      <c r="G60" s="110" t="str">
        <f t="shared" ca="1" si="34"/>
        <v/>
      </c>
      <c r="H60" s="110" t="str">
        <f t="shared" ca="1" si="35"/>
        <v/>
      </c>
      <c r="I60" s="112" t="str">
        <f ca="1">IFERROR(VLOOKUP(H60,Parameter!L:M,2,FALSE),"")</f>
        <v/>
      </c>
      <c r="J60" s="110" t="str">
        <f t="shared" ca="1" si="36"/>
        <v/>
      </c>
      <c r="K60" s="112" t="str">
        <f ca="1">IFERROR(VLOOKUP(J60,Parameter!I:K,3,FALSE),"")</f>
        <v/>
      </c>
      <c r="L60" s="110" t="str">
        <f t="shared" ca="1" si="37"/>
        <v/>
      </c>
      <c r="M60" s="112" t="str">
        <f ca="1">IFERROR(VLOOKUP(L60,Parameter!F:H,3,FALSE),"")</f>
        <v/>
      </c>
      <c r="N60" s="110" t="str">
        <f t="shared" ca="1" si="38"/>
        <v/>
      </c>
      <c r="O60" s="112" t="str">
        <f ca="1">IFERROR(VLOOKUP(N60,Parameter!C:E,3,FALSE),"")</f>
        <v/>
      </c>
      <c r="P60" s="112" t="str">
        <f t="shared" ca="1" si="39"/>
        <v/>
      </c>
      <c r="Q60" s="112" t="str">
        <f t="shared" ca="1" si="40"/>
        <v/>
      </c>
      <c r="R60" s="110" t="str">
        <f t="shared" ca="1" si="21"/>
        <v/>
      </c>
      <c r="S60" s="110" t="str">
        <f t="shared" ca="1" si="41"/>
        <v/>
      </c>
      <c r="T60" s="110" t="str">
        <f t="shared" ca="1" si="42"/>
        <v/>
      </c>
      <c r="U60" s="112" t="str">
        <f t="shared" ca="1" si="65"/>
        <v/>
      </c>
      <c r="V60" s="112" t="str">
        <f t="shared" ca="1" si="65"/>
        <v/>
      </c>
      <c r="W60" s="112" t="str">
        <f t="shared" ca="1" si="65"/>
        <v/>
      </c>
      <c r="X60" s="112" t="str">
        <f t="shared" ca="1" si="65"/>
        <v/>
      </c>
      <c r="Y60" s="110" t="str">
        <f t="shared" ca="1" si="65"/>
        <v/>
      </c>
      <c r="Z60" s="110" t="str">
        <f t="shared" ca="1" si="44"/>
        <v/>
      </c>
      <c r="AA60" s="111" t="str">
        <f t="shared" ca="1" si="66"/>
        <v/>
      </c>
      <c r="AB60" s="112" t="str">
        <f t="shared" ca="1" si="66"/>
        <v/>
      </c>
      <c r="AC60" s="112" t="str">
        <f t="shared" ca="1" si="66"/>
        <v/>
      </c>
      <c r="AD60" s="112" t="str">
        <f t="shared" ca="1" si="61"/>
        <v/>
      </c>
      <c r="AE60" s="111" t="str">
        <f t="shared" ca="1" si="62"/>
        <v/>
      </c>
      <c r="AF60" s="110" t="str">
        <f t="shared" ca="1" si="22"/>
        <v/>
      </c>
      <c r="AG60" s="110" t="str">
        <f t="shared" ca="1" si="63"/>
        <v/>
      </c>
      <c r="AH60" s="110" t="str">
        <f t="shared" ca="1" si="64"/>
        <v/>
      </c>
      <c r="AI60" s="113" t="str">
        <f t="shared" ca="1" si="46"/>
        <v/>
      </c>
      <c r="AJ60" s="114" t="str">
        <f t="shared" ca="1" si="60"/>
        <v/>
      </c>
      <c r="AK60" s="110" t="str">
        <f t="shared" ca="1" si="60"/>
        <v/>
      </c>
      <c r="AL60" s="177" t="str">
        <f t="shared" ca="1" si="60"/>
        <v/>
      </c>
      <c r="AM60" s="177" t="str">
        <f t="shared" ca="1" si="59"/>
        <v/>
      </c>
      <c r="AN60" s="110" t="str">
        <f t="shared" ca="1" si="59"/>
        <v/>
      </c>
      <c r="AO60" s="110" t="str">
        <f t="shared" ca="1" si="59"/>
        <v/>
      </c>
      <c r="AP60" s="110" t="str">
        <f t="shared" ca="1" si="59"/>
        <v/>
      </c>
      <c r="AQ60" s="110" t="str">
        <f t="shared" ca="1" si="59"/>
        <v/>
      </c>
      <c r="AR60" s="110" t="str">
        <f t="shared" ca="1" si="59"/>
        <v/>
      </c>
      <c r="AS60" s="57" t="str">
        <f ca="1">IFERROR(VLOOKUP(L60,Parameter!F:O,10,FALSE),"")</f>
        <v/>
      </c>
      <c r="AT60" s="61" t="str">
        <f ca="1">IF(D60="","",IFERROR(IF(VLOOKUP(N60,Parameter!C:L,10,FALSE)=$AT$8,"ok","F"),"L"))</f>
        <v/>
      </c>
      <c r="AU60" s="110" t="str">
        <f t="shared" ca="1" si="8"/>
        <v/>
      </c>
      <c r="AV60" s="110" t="str">
        <f t="shared" ca="1" si="8"/>
        <v/>
      </c>
      <c r="AW60" s="110" t="str">
        <f t="shared" ca="1" si="68"/>
        <v/>
      </c>
      <c r="AX60" s="110" t="str">
        <f t="shared" ca="1" si="68"/>
        <v/>
      </c>
      <c r="AY60" s="110" t="str">
        <f t="shared" ca="1" si="68"/>
        <v/>
      </c>
      <c r="AZ60" s="110" t="str">
        <f t="shared" ca="1" si="68"/>
        <v/>
      </c>
      <c r="BA60" s="110" t="str">
        <f t="shared" ca="1" si="9"/>
        <v/>
      </c>
      <c r="BB60" s="110" t="str">
        <f t="shared" ca="1" si="68"/>
        <v/>
      </c>
      <c r="BC60" s="110" t="str">
        <f t="shared" ca="1" si="68"/>
        <v/>
      </c>
      <c r="BD60" s="110" t="str">
        <f t="shared" ca="1" si="68"/>
        <v/>
      </c>
      <c r="BE60" s="110" t="str">
        <f t="shared" ca="1" si="68"/>
        <v/>
      </c>
      <c r="BF60" s="110" t="str">
        <f t="shared" ca="1" si="48"/>
        <v/>
      </c>
      <c r="BG60" s="110" t="str">
        <f t="shared" ca="1" si="68"/>
        <v/>
      </c>
      <c r="BH60" s="110" t="str">
        <f t="shared" ca="1" si="68"/>
        <v/>
      </c>
      <c r="BI60" s="110" t="str">
        <f t="shared" ca="1" si="68"/>
        <v/>
      </c>
      <c r="BJ60" s="110" t="str">
        <f t="shared" ca="1" si="68"/>
        <v/>
      </c>
      <c r="BK60" s="110" t="str">
        <f t="shared" ca="1" si="56"/>
        <v/>
      </c>
      <c r="BL60" s="110" t="str">
        <f t="shared" ca="1" si="56"/>
        <v/>
      </c>
      <c r="BM60" s="110" t="str">
        <f t="shared" ca="1" si="56"/>
        <v/>
      </c>
      <c r="BN60" s="110" t="str">
        <f t="shared" ca="1" si="71"/>
        <v/>
      </c>
      <c r="BO60" s="110" t="str">
        <f t="shared" ca="1" si="71"/>
        <v/>
      </c>
      <c r="BP60" s="110" t="str">
        <f t="shared" ca="1" si="71"/>
        <v/>
      </c>
      <c r="BQ60" s="110" t="str">
        <f t="shared" ca="1" si="71"/>
        <v/>
      </c>
      <c r="BR60" s="110" t="str">
        <f t="shared" ca="1" si="56"/>
        <v/>
      </c>
      <c r="BS60" s="110" t="str">
        <f t="shared" ca="1" si="67"/>
        <v/>
      </c>
      <c r="BT60" s="110" t="str">
        <f t="shared" ca="1" si="67"/>
        <v/>
      </c>
      <c r="BU60" s="110" t="str">
        <f t="shared" ca="1" si="67"/>
        <v/>
      </c>
      <c r="BV60" s="110" t="str">
        <f t="shared" ca="1" si="67"/>
        <v/>
      </c>
      <c r="BW60" s="57" t="str">
        <f t="shared" ca="1" si="50"/>
        <v/>
      </c>
      <c r="BX60" s="57" t="str">
        <f t="shared" ca="1" si="50"/>
        <v/>
      </c>
      <c r="BY60" s="57" t="str">
        <f t="shared" ca="1" si="72"/>
        <v/>
      </c>
      <c r="BZ60" s="57" t="str">
        <f t="shared" ca="1" si="72"/>
        <v/>
      </c>
      <c r="CA60" s="57" t="str">
        <f t="shared" ca="1" si="72"/>
        <v/>
      </c>
      <c r="CB60" s="57" t="str">
        <f t="shared" ca="1" si="72"/>
        <v/>
      </c>
      <c r="CC60" s="57" t="str">
        <f t="shared" ca="1" si="23"/>
        <v/>
      </c>
      <c r="CD60" s="57"/>
      <c r="CE60" s="57" t="str">
        <f t="shared" ca="1" si="24"/>
        <v/>
      </c>
      <c r="CF60" s="57" t="str">
        <f t="shared" ca="1" si="25"/>
        <v/>
      </c>
      <c r="CG60" s="57" t="str">
        <f t="shared" ca="1" si="26"/>
        <v/>
      </c>
      <c r="CH60" s="57" t="str">
        <f t="shared" ca="1" si="27"/>
        <v/>
      </c>
      <c r="CI60" s="57" t="str">
        <f t="shared" ca="1" si="28"/>
        <v/>
      </c>
      <c r="CJ60" s="57"/>
      <c r="CK60" s="57" t="str">
        <f t="shared" ca="1" si="51"/>
        <v/>
      </c>
      <c r="CL60" s="57" t="str">
        <f t="shared" ca="1" si="51"/>
        <v/>
      </c>
      <c r="CM60" s="57" t="str">
        <f t="shared" ca="1" si="51"/>
        <v/>
      </c>
      <c r="CN60" s="57" t="str">
        <f t="shared" ca="1" si="51"/>
        <v/>
      </c>
      <c r="CO60" s="57" t="str">
        <f t="shared" ca="1" si="52"/>
        <v/>
      </c>
      <c r="CP60" s="57" t="str">
        <f t="shared" ca="1" si="52"/>
        <v/>
      </c>
      <c r="CQ60" s="57" t="str">
        <f t="shared" ca="1" si="52"/>
        <v/>
      </c>
      <c r="CR60" s="57" t="str">
        <f t="shared" ca="1" si="52"/>
        <v/>
      </c>
      <c r="CS60" s="57" t="str">
        <f t="shared" ca="1" si="52"/>
        <v/>
      </c>
      <c r="CT60" s="57" t="str">
        <f t="shared" ca="1" si="53"/>
        <v/>
      </c>
      <c r="CU60" s="57" t="str">
        <f t="shared" ca="1" si="53"/>
        <v/>
      </c>
      <c r="CV60" s="57" t="str">
        <f t="shared" ca="1" si="53"/>
        <v/>
      </c>
      <c r="CW60" s="57" t="str">
        <f t="shared" ca="1" si="53"/>
        <v/>
      </c>
      <c r="CX60" s="57" t="str">
        <f t="shared" ca="1" si="30"/>
        <v/>
      </c>
      <c r="CY60" s="57" t="str">
        <f t="shared" ca="1" si="70"/>
        <v/>
      </c>
      <c r="CZ60" s="57" t="str">
        <f t="shared" ca="1" si="70"/>
        <v/>
      </c>
      <c r="DA60" s="57" t="str">
        <f t="shared" ca="1" si="69"/>
        <v/>
      </c>
      <c r="DB60" s="57" t="str">
        <f t="shared" ca="1" si="69"/>
        <v/>
      </c>
      <c r="DC60" s="57" t="str">
        <f t="shared" ca="1" si="69"/>
        <v/>
      </c>
      <c r="DD60" s="57" t="str">
        <f t="shared" ca="1" si="69"/>
        <v/>
      </c>
      <c r="DE60" s="57" t="str">
        <f t="shared" ca="1" si="54"/>
        <v/>
      </c>
      <c r="DF60" s="57" t="str">
        <f t="shared" ca="1" si="54"/>
        <v/>
      </c>
      <c r="DG60" s="57" t="str">
        <f t="shared" ca="1" si="54"/>
        <v/>
      </c>
      <c r="DH60" s="57" t="str">
        <f t="shared" ca="1" si="31"/>
        <v/>
      </c>
      <c r="DI60" s="57" t="str">
        <f t="shared" ca="1" si="49"/>
        <v/>
      </c>
      <c r="DJ60" s="57" t="str">
        <f t="shared" ca="1" si="49"/>
        <v/>
      </c>
      <c r="DK60" s="57" t="str">
        <f t="shared" ca="1" si="49"/>
        <v/>
      </c>
      <c r="DL60" s="57" t="str">
        <f t="shared" ca="1" si="49"/>
        <v/>
      </c>
      <c r="DM60" s="57" t="str">
        <f t="shared" ca="1" si="32"/>
        <v/>
      </c>
      <c r="DN60" s="57" t="str">
        <f t="shared" ca="1" si="55"/>
        <v/>
      </c>
      <c r="DO60" s="57" t="str">
        <f t="shared" ca="1" si="55"/>
        <v/>
      </c>
      <c r="DP60" s="57" t="str">
        <f t="shared" ca="1" si="55"/>
        <v/>
      </c>
      <c r="DQ60" s="57" t="str">
        <f t="shared" ca="1" si="55"/>
        <v/>
      </c>
      <c r="DR60" s="57" t="str">
        <f t="shared" ca="1" si="55"/>
        <v/>
      </c>
      <c r="DS60" s="57" t="str">
        <f t="shared" ca="1" si="55"/>
        <v/>
      </c>
    </row>
    <row r="61" spans="1:123" s="64" customFormat="1">
      <c r="A61" s="57" t="str">
        <f t="shared" ca="1" si="16"/>
        <v/>
      </c>
      <c r="B61" s="106" t="str">
        <f t="shared" ca="1" si="17"/>
        <v/>
      </c>
      <c r="C61" s="60">
        <v>51</v>
      </c>
      <c r="D61" s="57" t="str">
        <f t="shared" ca="1" si="33"/>
        <v/>
      </c>
      <c r="E61" s="61"/>
      <c r="F61" s="61"/>
      <c r="G61" s="57" t="str">
        <f t="shared" ca="1" si="34"/>
        <v/>
      </c>
      <c r="H61" s="57" t="str">
        <f t="shared" ca="1" si="35"/>
        <v/>
      </c>
      <c r="I61" s="61" t="str">
        <f ca="1">IFERROR(VLOOKUP(H61,Parameter!L:M,2,FALSE),"")</f>
        <v/>
      </c>
      <c r="J61" s="57" t="str">
        <f t="shared" ca="1" si="36"/>
        <v/>
      </c>
      <c r="K61" s="61" t="str">
        <f ca="1">IFERROR(VLOOKUP(J61,Parameter!I:K,3,FALSE),"")</f>
        <v/>
      </c>
      <c r="L61" s="57" t="str">
        <f t="shared" ca="1" si="37"/>
        <v/>
      </c>
      <c r="M61" s="61" t="str">
        <f ca="1">IFERROR(VLOOKUP(L61,Parameter!F:H,3,FALSE),"")</f>
        <v/>
      </c>
      <c r="N61" s="57" t="str">
        <f t="shared" ca="1" si="38"/>
        <v/>
      </c>
      <c r="O61" s="61" t="str">
        <f ca="1">IFERROR(VLOOKUP(N61,Parameter!C:E,3,FALSE),"")</f>
        <v/>
      </c>
      <c r="P61" s="61" t="str">
        <f t="shared" ca="1" si="39"/>
        <v/>
      </c>
      <c r="Q61" s="61" t="str">
        <f t="shared" ca="1" si="40"/>
        <v/>
      </c>
      <c r="R61" s="57" t="str">
        <f t="shared" ca="1" si="21"/>
        <v/>
      </c>
      <c r="S61" s="57" t="str">
        <f t="shared" ca="1" si="41"/>
        <v/>
      </c>
      <c r="T61" s="57" t="str">
        <f t="shared" ca="1" si="42"/>
        <v/>
      </c>
      <c r="U61" s="61" t="str">
        <f t="shared" ca="1" si="65"/>
        <v/>
      </c>
      <c r="V61" s="61" t="str">
        <f t="shared" ca="1" si="65"/>
        <v/>
      </c>
      <c r="W61" s="61" t="str">
        <f t="shared" ca="1" si="65"/>
        <v/>
      </c>
      <c r="X61" s="61" t="str">
        <f t="shared" ca="1" si="65"/>
        <v/>
      </c>
      <c r="Y61" s="57" t="str">
        <f t="shared" ca="1" si="65"/>
        <v/>
      </c>
      <c r="Z61" s="57" t="str">
        <f t="shared" ca="1" si="44"/>
        <v/>
      </c>
      <c r="AA61" s="61" t="str">
        <f t="shared" ca="1" si="66"/>
        <v/>
      </c>
      <c r="AB61" s="61" t="str">
        <f t="shared" ca="1" si="66"/>
        <v/>
      </c>
      <c r="AC61" s="61" t="str">
        <f t="shared" ca="1" si="66"/>
        <v/>
      </c>
      <c r="AD61" s="61" t="str">
        <f t="shared" ca="1" si="61"/>
        <v/>
      </c>
      <c r="AE61" s="61" t="str">
        <f t="shared" ca="1" si="62"/>
        <v/>
      </c>
      <c r="AF61" s="57" t="str">
        <f t="shared" ca="1" si="22"/>
        <v/>
      </c>
      <c r="AG61" s="57" t="str">
        <f t="shared" ca="1" si="63"/>
        <v/>
      </c>
      <c r="AH61" s="57" t="str">
        <f t="shared" ca="1" si="64"/>
        <v/>
      </c>
      <c r="AI61" s="62" t="str">
        <f t="shared" ca="1" si="46"/>
        <v/>
      </c>
      <c r="AJ61" s="63" t="str">
        <f t="shared" ca="1" si="60"/>
        <v/>
      </c>
      <c r="AK61" s="57" t="str">
        <f t="shared" ca="1" si="60"/>
        <v/>
      </c>
      <c r="AL61" s="176" t="str">
        <f t="shared" ca="1" si="60"/>
        <v/>
      </c>
      <c r="AM61" s="176" t="str">
        <f t="shared" ca="1" si="59"/>
        <v/>
      </c>
      <c r="AN61" s="57" t="str">
        <f t="shared" ca="1" si="59"/>
        <v/>
      </c>
      <c r="AO61" s="57" t="str">
        <f t="shared" ca="1" si="59"/>
        <v/>
      </c>
      <c r="AP61" s="57" t="str">
        <f t="shared" ca="1" si="59"/>
        <v/>
      </c>
      <c r="AQ61" s="57" t="str">
        <f t="shared" ca="1" si="59"/>
        <v/>
      </c>
      <c r="AR61" s="57" t="str">
        <f t="shared" ca="1" si="59"/>
        <v/>
      </c>
      <c r="AS61" s="57" t="str">
        <f ca="1">IFERROR(VLOOKUP(L61,Parameter!F:O,10,FALSE),"")</f>
        <v/>
      </c>
      <c r="AT61" s="61" t="str">
        <f ca="1">IF(D61="","",IFERROR(IF(VLOOKUP(N61,Parameter!C:L,10,FALSE)=$AT$8,"ok","F"),"L"))</f>
        <v/>
      </c>
      <c r="AU61" s="57" t="str">
        <f t="shared" ca="1" si="8"/>
        <v/>
      </c>
      <c r="AV61" s="57" t="str">
        <f t="shared" ca="1" si="8"/>
        <v/>
      </c>
      <c r="AW61" s="57" t="str">
        <f t="shared" ca="1" si="68"/>
        <v/>
      </c>
      <c r="AX61" s="57" t="str">
        <f t="shared" ca="1" si="68"/>
        <v/>
      </c>
      <c r="AY61" s="57" t="str">
        <f t="shared" ca="1" si="68"/>
        <v/>
      </c>
      <c r="AZ61" s="57" t="str">
        <f t="shared" ca="1" si="68"/>
        <v/>
      </c>
      <c r="BA61" s="57" t="str">
        <f t="shared" ca="1" si="9"/>
        <v/>
      </c>
      <c r="BB61" s="57" t="str">
        <f t="shared" ca="1" si="68"/>
        <v/>
      </c>
      <c r="BC61" s="57" t="str">
        <f t="shared" ca="1" si="68"/>
        <v/>
      </c>
      <c r="BD61" s="57" t="str">
        <f t="shared" ca="1" si="68"/>
        <v/>
      </c>
      <c r="BE61" s="57" t="str">
        <f t="shared" ca="1" si="68"/>
        <v/>
      </c>
      <c r="BF61" s="57" t="str">
        <f t="shared" ca="1" si="48"/>
        <v/>
      </c>
      <c r="BG61" s="57" t="str">
        <f t="shared" ca="1" si="68"/>
        <v/>
      </c>
      <c r="BH61" s="57" t="str">
        <f t="shared" ca="1" si="68"/>
        <v/>
      </c>
      <c r="BI61" s="57" t="str">
        <f t="shared" ca="1" si="68"/>
        <v/>
      </c>
      <c r="BJ61" s="57" t="str">
        <f t="shared" ca="1" si="68"/>
        <v/>
      </c>
      <c r="BK61" s="57" t="str">
        <f t="shared" ca="1" si="56"/>
        <v/>
      </c>
      <c r="BL61" s="57" t="str">
        <f t="shared" ca="1" si="56"/>
        <v/>
      </c>
      <c r="BM61" s="57" t="str">
        <f t="shared" ca="1" si="56"/>
        <v/>
      </c>
      <c r="BN61" s="57" t="str">
        <f t="shared" ca="1" si="71"/>
        <v/>
      </c>
      <c r="BO61" s="57" t="str">
        <f t="shared" ca="1" si="71"/>
        <v/>
      </c>
      <c r="BP61" s="57" t="str">
        <f t="shared" ca="1" si="71"/>
        <v/>
      </c>
      <c r="BQ61" s="57" t="str">
        <f t="shared" ca="1" si="71"/>
        <v/>
      </c>
      <c r="BR61" s="57" t="str">
        <f t="shared" ca="1" si="56"/>
        <v/>
      </c>
      <c r="BS61" s="57" t="str">
        <f t="shared" ca="1" si="67"/>
        <v/>
      </c>
      <c r="BT61" s="57" t="str">
        <f t="shared" ca="1" si="67"/>
        <v/>
      </c>
      <c r="BU61" s="57" t="str">
        <f t="shared" ca="1" si="67"/>
        <v/>
      </c>
      <c r="BV61" s="57" t="str">
        <f t="shared" ca="1" si="67"/>
        <v/>
      </c>
      <c r="BW61" s="57" t="str">
        <f t="shared" ca="1" si="50"/>
        <v/>
      </c>
      <c r="BX61" s="57" t="str">
        <f t="shared" ca="1" si="50"/>
        <v/>
      </c>
      <c r="BY61" s="57" t="str">
        <f t="shared" ca="1" si="72"/>
        <v/>
      </c>
      <c r="BZ61" s="57" t="str">
        <f t="shared" ca="1" si="72"/>
        <v/>
      </c>
      <c r="CA61" s="57" t="str">
        <f t="shared" ca="1" si="72"/>
        <v/>
      </c>
      <c r="CB61" s="57" t="str">
        <f t="shared" ca="1" si="72"/>
        <v/>
      </c>
      <c r="CC61" s="57" t="str">
        <f t="shared" ca="1" si="23"/>
        <v/>
      </c>
      <c r="CD61" s="57"/>
      <c r="CE61" s="57" t="str">
        <f t="shared" ca="1" si="24"/>
        <v/>
      </c>
      <c r="CF61" s="57" t="str">
        <f t="shared" ca="1" si="25"/>
        <v/>
      </c>
      <c r="CG61" s="57" t="str">
        <f t="shared" ca="1" si="26"/>
        <v/>
      </c>
      <c r="CH61" s="57" t="str">
        <f t="shared" ca="1" si="27"/>
        <v/>
      </c>
      <c r="CI61" s="57" t="str">
        <f t="shared" ca="1" si="28"/>
        <v/>
      </c>
      <c r="CJ61" s="57"/>
      <c r="CK61" s="57" t="str">
        <f t="shared" ca="1" si="51"/>
        <v/>
      </c>
      <c r="CL61" s="57" t="str">
        <f t="shared" ca="1" si="51"/>
        <v/>
      </c>
      <c r="CM61" s="57" t="str">
        <f t="shared" ca="1" si="51"/>
        <v/>
      </c>
      <c r="CN61" s="57" t="str">
        <f t="shared" ca="1" si="51"/>
        <v/>
      </c>
      <c r="CO61" s="57" t="str">
        <f t="shared" ca="1" si="52"/>
        <v/>
      </c>
      <c r="CP61" s="57" t="str">
        <f t="shared" ca="1" si="52"/>
        <v/>
      </c>
      <c r="CQ61" s="57" t="str">
        <f t="shared" ca="1" si="52"/>
        <v/>
      </c>
      <c r="CR61" s="57" t="str">
        <f t="shared" ca="1" si="52"/>
        <v/>
      </c>
      <c r="CS61" s="57" t="str">
        <f t="shared" ca="1" si="52"/>
        <v/>
      </c>
      <c r="CT61" s="57" t="str">
        <f t="shared" ca="1" si="53"/>
        <v/>
      </c>
      <c r="CU61" s="57" t="str">
        <f t="shared" ca="1" si="53"/>
        <v/>
      </c>
      <c r="CV61" s="57" t="str">
        <f t="shared" ca="1" si="53"/>
        <v/>
      </c>
      <c r="CW61" s="57" t="str">
        <f t="shared" ca="1" si="53"/>
        <v/>
      </c>
      <c r="CX61" s="57" t="str">
        <f t="shared" ca="1" si="30"/>
        <v/>
      </c>
      <c r="CY61" s="57" t="str">
        <f t="shared" ca="1" si="70"/>
        <v/>
      </c>
      <c r="CZ61" s="57" t="str">
        <f t="shared" ca="1" si="70"/>
        <v/>
      </c>
      <c r="DA61" s="57" t="str">
        <f t="shared" ca="1" si="69"/>
        <v/>
      </c>
      <c r="DB61" s="57" t="str">
        <f t="shared" ca="1" si="69"/>
        <v/>
      </c>
      <c r="DC61" s="57" t="str">
        <f t="shared" ca="1" si="69"/>
        <v/>
      </c>
      <c r="DD61" s="57" t="str">
        <f t="shared" ca="1" si="69"/>
        <v/>
      </c>
      <c r="DE61" s="57" t="str">
        <f t="shared" ca="1" si="54"/>
        <v/>
      </c>
      <c r="DF61" s="57" t="str">
        <f t="shared" ca="1" si="54"/>
        <v/>
      </c>
      <c r="DG61" s="57" t="str">
        <f t="shared" ca="1" si="54"/>
        <v/>
      </c>
      <c r="DH61" s="57" t="str">
        <f t="shared" ca="1" si="31"/>
        <v/>
      </c>
      <c r="DI61" s="57" t="str">
        <f t="shared" ca="1" si="49"/>
        <v/>
      </c>
      <c r="DJ61" s="57" t="str">
        <f t="shared" ca="1" si="49"/>
        <v/>
      </c>
      <c r="DK61" s="57" t="str">
        <f t="shared" ca="1" si="49"/>
        <v/>
      </c>
      <c r="DL61" s="57" t="str">
        <f t="shared" ca="1" si="49"/>
        <v/>
      </c>
      <c r="DM61" s="57" t="str">
        <f t="shared" ca="1" si="32"/>
        <v/>
      </c>
      <c r="DN61" s="57" t="str">
        <f t="shared" ca="1" si="55"/>
        <v/>
      </c>
      <c r="DO61" s="57" t="str">
        <f t="shared" ca="1" si="55"/>
        <v/>
      </c>
      <c r="DP61" s="57" t="str">
        <f t="shared" ca="1" si="55"/>
        <v/>
      </c>
      <c r="DQ61" s="57" t="str">
        <f t="shared" ca="1" si="55"/>
        <v/>
      </c>
      <c r="DR61" s="57" t="str">
        <f t="shared" ca="1" si="55"/>
        <v/>
      </c>
      <c r="DS61" s="57" t="str">
        <f t="shared" ca="1" si="55"/>
        <v/>
      </c>
    </row>
    <row r="62" spans="1:123" s="64" customFormat="1">
      <c r="A62" s="57" t="str">
        <f t="shared" ca="1" si="16"/>
        <v/>
      </c>
      <c r="B62" s="109" t="str">
        <f t="shared" ca="1" si="17"/>
        <v/>
      </c>
      <c r="C62" s="110">
        <v>52</v>
      </c>
      <c r="D62" s="110" t="str">
        <f t="shared" ca="1" si="33"/>
        <v/>
      </c>
      <c r="E62" s="111"/>
      <c r="F62" s="111"/>
      <c r="G62" s="110" t="str">
        <f t="shared" ca="1" si="34"/>
        <v/>
      </c>
      <c r="H62" s="110" t="str">
        <f t="shared" ca="1" si="35"/>
        <v/>
      </c>
      <c r="I62" s="112" t="str">
        <f ca="1">IFERROR(VLOOKUP(H62,Parameter!L:M,2,FALSE),"")</f>
        <v/>
      </c>
      <c r="J62" s="110" t="str">
        <f t="shared" ca="1" si="36"/>
        <v/>
      </c>
      <c r="K62" s="112" t="str">
        <f ca="1">IFERROR(VLOOKUP(J62,Parameter!I:K,3,FALSE),"")</f>
        <v/>
      </c>
      <c r="L62" s="110" t="str">
        <f t="shared" ca="1" si="37"/>
        <v/>
      </c>
      <c r="M62" s="112" t="str">
        <f ca="1">IFERROR(VLOOKUP(L62,Parameter!F:H,3,FALSE),"")</f>
        <v/>
      </c>
      <c r="N62" s="110" t="str">
        <f t="shared" ca="1" si="38"/>
        <v/>
      </c>
      <c r="O62" s="112" t="str">
        <f ca="1">IFERROR(VLOOKUP(N62,Parameter!C:E,3,FALSE),"")</f>
        <v/>
      </c>
      <c r="P62" s="112" t="str">
        <f t="shared" ca="1" si="39"/>
        <v/>
      </c>
      <c r="Q62" s="112" t="str">
        <f t="shared" ca="1" si="40"/>
        <v/>
      </c>
      <c r="R62" s="110" t="str">
        <f t="shared" ca="1" si="21"/>
        <v/>
      </c>
      <c r="S62" s="110" t="str">
        <f t="shared" ca="1" si="41"/>
        <v/>
      </c>
      <c r="T62" s="110" t="str">
        <f t="shared" ca="1" si="42"/>
        <v/>
      </c>
      <c r="U62" s="112" t="str">
        <f t="shared" ca="1" si="65"/>
        <v/>
      </c>
      <c r="V62" s="112" t="str">
        <f t="shared" ca="1" si="65"/>
        <v/>
      </c>
      <c r="W62" s="112" t="str">
        <f t="shared" ca="1" si="65"/>
        <v/>
      </c>
      <c r="X62" s="112" t="str">
        <f t="shared" ca="1" si="65"/>
        <v/>
      </c>
      <c r="Y62" s="110" t="str">
        <f t="shared" ca="1" si="65"/>
        <v/>
      </c>
      <c r="Z62" s="110" t="str">
        <f t="shared" ca="1" si="44"/>
        <v/>
      </c>
      <c r="AA62" s="111" t="str">
        <f t="shared" ca="1" si="66"/>
        <v/>
      </c>
      <c r="AB62" s="112" t="str">
        <f t="shared" ca="1" si="66"/>
        <v/>
      </c>
      <c r="AC62" s="112" t="str">
        <f t="shared" ca="1" si="66"/>
        <v/>
      </c>
      <c r="AD62" s="112" t="str">
        <f t="shared" ca="1" si="61"/>
        <v/>
      </c>
      <c r="AE62" s="111" t="str">
        <f t="shared" ca="1" si="62"/>
        <v/>
      </c>
      <c r="AF62" s="110" t="str">
        <f t="shared" ca="1" si="22"/>
        <v/>
      </c>
      <c r="AG62" s="110" t="str">
        <f t="shared" ca="1" si="63"/>
        <v/>
      </c>
      <c r="AH62" s="110" t="str">
        <f t="shared" ca="1" si="64"/>
        <v/>
      </c>
      <c r="AI62" s="113" t="str">
        <f t="shared" ca="1" si="46"/>
        <v/>
      </c>
      <c r="AJ62" s="114" t="str">
        <f t="shared" ca="1" si="60"/>
        <v/>
      </c>
      <c r="AK62" s="110" t="str">
        <f t="shared" ca="1" si="60"/>
        <v/>
      </c>
      <c r="AL62" s="177" t="str">
        <f t="shared" ca="1" si="60"/>
        <v/>
      </c>
      <c r="AM62" s="177" t="str">
        <f t="shared" ca="1" si="59"/>
        <v/>
      </c>
      <c r="AN62" s="110" t="str">
        <f t="shared" ca="1" si="59"/>
        <v/>
      </c>
      <c r="AO62" s="110" t="str">
        <f t="shared" ca="1" si="59"/>
        <v/>
      </c>
      <c r="AP62" s="110" t="str">
        <f t="shared" ca="1" si="59"/>
        <v/>
      </c>
      <c r="AQ62" s="110" t="str">
        <f t="shared" ca="1" si="59"/>
        <v/>
      </c>
      <c r="AR62" s="110" t="str">
        <f t="shared" ca="1" si="59"/>
        <v/>
      </c>
      <c r="AS62" s="57" t="str">
        <f ca="1">IFERROR(VLOOKUP(L62,Parameter!F:O,10,FALSE),"")</f>
        <v/>
      </c>
      <c r="AT62" s="61" t="str">
        <f ca="1">IF(D62="","",IFERROR(IF(VLOOKUP(N62,Parameter!C:L,10,FALSE)=$AT$8,"ok","F"),"L"))</f>
        <v/>
      </c>
      <c r="AU62" s="110" t="str">
        <f t="shared" ca="1" si="8"/>
        <v/>
      </c>
      <c r="AV62" s="110" t="str">
        <f t="shared" ca="1" si="8"/>
        <v/>
      </c>
      <c r="AW62" s="110" t="str">
        <f t="shared" ca="1" si="68"/>
        <v/>
      </c>
      <c r="AX62" s="110" t="str">
        <f t="shared" ca="1" si="68"/>
        <v/>
      </c>
      <c r="AY62" s="110" t="str">
        <f t="shared" ca="1" si="68"/>
        <v/>
      </c>
      <c r="AZ62" s="110" t="str">
        <f t="shared" ca="1" si="68"/>
        <v/>
      </c>
      <c r="BA62" s="110" t="str">
        <f t="shared" ca="1" si="9"/>
        <v/>
      </c>
      <c r="BB62" s="110" t="str">
        <f t="shared" ca="1" si="68"/>
        <v/>
      </c>
      <c r="BC62" s="110" t="str">
        <f t="shared" ca="1" si="68"/>
        <v/>
      </c>
      <c r="BD62" s="110" t="str">
        <f t="shared" ca="1" si="68"/>
        <v/>
      </c>
      <c r="BE62" s="110" t="str">
        <f t="shared" ca="1" si="68"/>
        <v/>
      </c>
      <c r="BF62" s="110" t="str">
        <f t="shared" ca="1" si="48"/>
        <v/>
      </c>
      <c r="BG62" s="110" t="str">
        <f t="shared" ca="1" si="68"/>
        <v/>
      </c>
      <c r="BH62" s="110" t="str">
        <f t="shared" ca="1" si="68"/>
        <v/>
      </c>
      <c r="BI62" s="110" t="str">
        <f t="shared" ca="1" si="68"/>
        <v/>
      </c>
      <c r="BJ62" s="110" t="str">
        <f t="shared" ca="1" si="68"/>
        <v/>
      </c>
      <c r="BK62" s="110" t="str">
        <f t="shared" ca="1" si="56"/>
        <v/>
      </c>
      <c r="BL62" s="110" t="str">
        <f t="shared" ca="1" si="56"/>
        <v/>
      </c>
      <c r="BM62" s="110" t="str">
        <f t="shared" ca="1" si="56"/>
        <v/>
      </c>
      <c r="BN62" s="110" t="str">
        <f t="shared" ca="1" si="71"/>
        <v/>
      </c>
      <c r="BO62" s="110" t="str">
        <f t="shared" ca="1" si="71"/>
        <v/>
      </c>
      <c r="BP62" s="110" t="str">
        <f t="shared" ca="1" si="71"/>
        <v/>
      </c>
      <c r="BQ62" s="110" t="str">
        <f t="shared" ca="1" si="71"/>
        <v/>
      </c>
      <c r="BR62" s="110" t="str">
        <f t="shared" ca="1" si="56"/>
        <v/>
      </c>
      <c r="BS62" s="110" t="str">
        <f t="shared" ref="BS62:BV77" ca="1" si="73">IFERROR(INDIRECT($C62&amp;"!"&amp;BS$9),"")</f>
        <v/>
      </c>
      <c r="BT62" s="110" t="str">
        <f t="shared" ca="1" si="73"/>
        <v/>
      </c>
      <c r="BU62" s="110" t="str">
        <f t="shared" ca="1" si="73"/>
        <v/>
      </c>
      <c r="BV62" s="110" t="str">
        <f t="shared" ca="1" si="73"/>
        <v/>
      </c>
      <c r="BW62" s="57" t="str">
        <f t="shared" ca="1" si="50"/>
        <v/>
      </c>
      <c r="BX62" s="57" t="str">
        <f t="shared" ca="1" si="50"/>
        <v/>
      </c>
      <c r="BY62" s="57" t="str">
        <f t="shared" ca="1" si="72"/>
        <v/>
      </c>
      <c r="BZ62" s="57" t="str">
        <f t="shared" ca="1" si="72"/>
        <v/>
      </c>
      <c r="CA62" s="57" t="str">
        <f t="shared" ca="1" si="72"/>
        <v/>
      </c>
      <c r="CB62" s="57" t="str">
        <f t="shared" ca="1" si="72"/>
        <v/>
      </c>
      <c r="CC62" s="57" t="str">
        <f t="shared" ca="1" si="23"/>
        <v/>
      </c>
      <c r="CD62" s="57"/>
      <c r="CE62" s="57" t="str">
        <f t="shared" ca="1" si="24"/>
        <v/>
      </c>
      <c r="CF62" s="57" t="str">
        <f t="shared" ca="1" si="25"/>
        <v/>
      </c>
      <c r="CG62" s="57" t="str">
        <f t="shared" ca="1" si="26"/>
        <v/>
      </c>
      <c r="CH62" s="57" t="str">
        <f t="shared" ca="1" si="27"/>
        <v/>
      </c>
      <c r="CI62" s="57" t="str">
        <f t="shared" ca="1" si="28"/>
        <v/>
      </c>
      <c r="CJ62" s="57"/>
      <c r="CK62" s="57" t="str">
        <f t="shared" ca="1" si="51"/>
        <v/>
      </c>
      <c r="CL62" s="57" t="str">
        <f t="shared" ca="1" si="51"/>
        <v/>
      </c>
      <c r="CM62" s="57" t="str">
        <f t="shared" ca="1" si="51"/>
        <v/>
      </c>
      <c r="CN62" s="57" t="str">
        <f t="shared" ca="1" si="51"/>
        <v/>
      </c>
      <c r="CO62" s="57" t="str">
        <f t="shared" ca="1" si="52"/>
        <v/>
      </c>
      <c r="CP62" s="57" t="str">
        <f t="shared" ca="1" si="52"/>
        <v/>
      </c>
      <c r="CQ62" s="57" t="str">
        <f t="shared" ca="1" si="52"/>
        <v/>
      </c>
      <c r="CR62" s="57" t="str">
        <f t="shared" ca="1" si="52"/>
        <v/>
      </c>
      <c r="CS62" s="57" t="str">
        <f t="shared" ca="1" si="52"/>
        <v/>
      </c>
      <c r="CT62" s="57" t="str">
        <f t="shared" ca="1" si="53"/>
        <v/>
      </c>
      <c r="CU62" s="57" t="str">
        <f t="shared" ca="1" si="53"/>
        <v/>
      </c>
      <c r="CV62" s="57" t="str">
        <f t="shared" ca="1" si="53"/>
        <v/>
      </c>
      <c r="CW62" s="57" t="str">
        <f t="shared" ca="1" si="53"/>
        <v/>
      </c>
      <c r="CX62" s="57" t="str">
        <f t="shared" ca="1" si="30"/>
        <v/>
      </c>
      <c r="CY62" s="57" t="str">
        <f t="shared" ca="1" si="70"/>
        <v/>
      </c>
      <c r="CZ62" s="57" t="str">
        <f t="shared" ca="1" si="70"/>
        <v/>
      </c>
      <c r="DA62" s="57" t="str">
        <f t="shared" ca="1" si="69"/>
        <v/>
      </c>
      <c r="DB62" s="57" t="str">
        <f t="shared" ca="1" si="69"/>
        <v/>
      </c>
      <c r="DC62" s="57" t="str">
        <f t="shared" ca="1" si="69"/>
        <v/>
      </c>
      <c r="DD62" s="57" t="str">
        <f t="shared" ca="1" si="69"/>
        <v/>
      </c>
      <c r="DE62" s="57" t="str">
        <f t="shared" ca="1" si="54"/>
        <v/>
      </c>
      <c r="DF62" s="57" t="str">
        <f t="shared" ca="1" si="54"/>
        <v/>
      </c>
      <c r="DG62" s="57" t="str">
        <f t="shared" ca="1" si="54"/>
        <v/>
      </c>
      <c r="DH62" s="57" t="str">
        <f t="shared" ca="1" si="31"/>
        <v/>
      </c>
      <c r="DI62" s="57" t="str">
        <f t="shared" ca="1" si="49"/>
        <v/>
      </c>
      <c r="DJ62" s="57" t="str">
        <f t="shared" ca="1" si="49"/>
        <v/>
      </c>
      <c r="DK62" s="57" t="str">
        <f t="shared" ca="1" si="49"/>
        <v/>
      </c>
      <c r="DL62" s="57" t="str">
        <f t="shared" ca="1" si="49"/>
        <v/>
      </c>
      <c r="DM62" s="57" t="str">
        <f t="shared" ca="1" si="32"/>
        <v/>
      </c>
      <c r="DN62" s="57" t="str">
        <f t="shared" ca="1" si="55"/>
        <v/>
      </c>
      <c r="DO62" s="57" t="str">
        <f t="shared" ca="1" si="55"/>
        <v/>
      </c>
      <c r="DP62" s="57" t="str">
        <f t="shared" ca="1" si="55"/>
        <v/>
      </c>
      <c r="DQ62" s="57" t="str">
        <f t="shared" ca="1" si="55"/>
        <v/>
      </c>
      <c r="DR62" s="57" t="str">
        <f t="shared" ca="1" si="55"/>
        <v/>
      </c>
      <c r="DS62" s="57" t="str">
        <f t="shared" ca="1" si="55"/>
        <v/>
      </c>
    </row>
    <row r="63" spans="1:123" s="64" customFormat="1">
      <c r="A63" s="57" t="str">
        <f t="shared" ca="1" si="16"/>
        <v/>
      </c>
      <c r="B63" s="106" t="str">
        <f t="shared" ca="1" si="17"/>
        <v/>
      </c>
      <c r="C63" s="60">
        <v>53</v>
      </c>
      <c r="D63" s="57" t="str">
        <f t="shared" ca="1" si="33"/>
        <v/>
      </c>
      <c r="E63" s="61"/>
      <c r="F63" s="61"/>
      <c r="G63" s="57" t="str">
        <f t="shared" ca="1" si="34"/>
        <v/>
      </c>
      <c r="H63" s="57" t="str">
        <f t="shared" ca="1" si="35"/>
        <v/>
      </c>
      <c r="I63" s="61" t="str">
        <f ca="1">IFERROR(VLOOKUP(H63,Parameter!L:M,2,FALSE),"")</f>
        <v/>
      </c>
      <c r="J63" s="57" t="str">
        <f t="shared" ca="1" si="36"/>
        <v/>
      </c>
      <c r="K63" s="61" t="str">
        <f ca="1">IFERROR(VLOOKUP(J63,Parameter!I:K,3,FALSE),"")</f>
        <v/>
      </c>
      <c r="L63" s="57" t="str">
        <f t="shared" ca="1" si="37"/>
        <v/>
      </c>
      <c r="M63" s="61" t="str">
        <f ca="1">IFERROR(VLOOKUP(L63,Parameter!F:H,3,FALSE),"")</f>
        <v/>
      </c>
      <c r="N63" s="57" t="str">
        <f t="shared" ca="1" si="38"/>
        <v/>
      </c>
      <c r="O63" s="61" t="str">
        <f ca="1">IFERROR(VLOOKUP(N63,Parameter!C:E,3,FALSE),"")</f>
        <v/>
      </c>
      <c r="P63" s="61" t="str">
        <f t="shared" ca="1" si="39"/>
        <v/>
      </c>
      <c r="Q63" s="61" t="str">
        <f t="shared" ca="1" si="40"/>
        <v/>
      </c>
      <c r="R63" s="57" t="str">
        <f t="shared" ca="1" si="21"/>
        <v/>
      </c>
      <c r="S63" s="57" t="str">
        <f t="shared" ca="1" si="41"/>
        <v/>
      </c>
      <c r="T63" s="57" t="str">
        <f t="shared" ca="1" si="42"/>
        <v/>
      </c>
      <c r="U63" s="61" t="str">
        <f t="shared" ca="1" si="65"/>
        <v/>
      </c>
      <c r="V63" s="61" t="str">
        <f t="shared" ca="1" si="65"/>
        <v/>
      </c>
      <c r="W63" s="61" t="str">
        <f t="shared" ca="1" si="65"/>
        <v/>
      </c>
      <c r="X63" s="61" t="str">
        <f t="shared" ca="1" si="65"/>
        <v/>
      </c>
      <c r="Y63" s="57" t="str">
        <f t="shared" ca="1" si="65"/>
        <v/>
      </c>
      <c r="Z63" s="57" t="str">
        <f t="shared" ca="1" si="44"/>
        <v/>
      </c>
      <c r="AA63" s="61" t="str">
        <f t="shared" ca="1" si="66"/>
        <v/>
      </c>
      <c r="AB63" s="61" t="str">
        <f t="shared" ca="1" si="66"/>
        <v/>
      </c>
      <c r="AC63" s="61" t="str">
        <f t="shared" ca="1" si="66"/>
        <v/>
      </c>
      <c r="AD63" s="61" t="str">
        <f t="shared" ca="1" si="61"/>
        <v/>
      </c>
      <c r="AE63" s="61" t="str">
        <f t="shared" ca="1" si="62"/>
        <v/>
      </c>
      <c r="AF63" s="57" t="str">
        <f t="shared" ca="1" si="22"/>
        <v/>
      </c>
      <c r="AG63" s="57" t="str">
        <f t="shared" ca="1" si="63"/>
        <v/>
      </c>
      <c r="AH63" s="57" t="str">
        <f t="shared" ca="1" si="64"/>
        <v/>
      </c>
      <c r="AI63" s="62" t="str">
        <f t="shared" ca="1" si="46"/>
        <v/>
      </c>
      <c r="AJ63" s="63" t="str">
        <f t="shared" ca="1" si="60"/>
        <v/>
      </c>
      <c r="AK63" s="57" t="str">
        <f t="shared" ca="1" si="60"/>
        <v/>
      </c>
      <c r="AL63" s="176" t="str">
        <f t="shared" ca="1" si="60"/>
        <v/>
      </c>
      <c r="AM63" s="176" t="str">
        <f t="shared" ca="1" si="59"/>
        <v/>
      </c>
      <c r="AN63" s="57" t="str">
        <f t="shared" ca="1" si="59"/>
        <v/>
      </c>
      <c r="AO63" s="57" t="str">
        <f t="shared" ca="1" si="59"/>
        <v/>
      </c>
      <c r="AP63" s="57" t="str">
        <f t="shared" ca="1" si="59"/>
        <v/>
      </c>
      <c r="AQ63" s="57" t="str">
        <f t="shared" ca="1" si="59"/>
        <v/>
      </c>
      <c r="AR63" s="57" t="str">
        <f t="shared" ca="1" si="59"/>
        <v/>
      </c>
      <c r="AS63" s="57" t="str">
        <f ca="1">IFERROR(VLOOKUP(L63,Parameter!F:O,10,FALSE),"")</f>
        <v/>
      </c>
      <c r="AT63" s="61" t="str">
        <f ca="1">IF(D63="","",IFERROR(IF(VLOOKUP(N63,Parameter!C:L,10,FALSE)=$AT$8,"ok","F"),"L"))</f>
        <v/>
      </c>
      <c r="AU63" s="57" t="str">
        <f t="shared" ca="1" si="8"/>
        <v/>
      </c>
      <c r="AV63" s="57" t="str">
        <f t="shared" ca="1" si="8"/>
        <v/>
      </c>
      <c r="AW63" s="57" t="str">
        <f t="shared" ca="1" si="68"/>
        <v/>
      </c>
      <c r="AX63" s="57" t="str">
        <f t="shared" ca="1" si="68"/>
        <v/>
      </c>
      <c r="AY63" s="57" t="str">
        <f t="shared" ca="1" si="68"/>
        <v/>
      </c>
      <c r="AZ63" s="57" t="str">
        <f t="shared" ca="1" si="68"/>
        <v/>
      </c>
      <c r="BA63" s="57" t="str">
        <f t="shared" ca="1" si="9"/>
        <v/>
      </c>
      <c r="BB63" s="57" t="str">
        <f t="shared" ca="1" si="68"/>
        <v/>
      </c>
      <c r="BC63" s="57" t="str">
        <f t="shared" ca="1" si="68"/>
        <v/>
      </c>
      <c r="BD63" s="57" t="str">
        <f t="shared" ca="1" si="68"/>
        <v/>
      </c>
      <c r="BE63" s="57" t="str">
        <f t="shared" ca="1" si="68"/>
        <v/>
      </c>
      <c r="BF63" s="57" t="str">
        <f t="shared" ca="1" si="48"/>
        <v/>
      </c>
      <c r="BG63" s="57" t="str">
        <f t="shared" ca="1" si="68"/>
        <v/>
      </c>
      <c r="BH63" s="57" t="str">
        <f t="shared" ca="1" si="68"/>
        <v/>
      </c>
      <c r="BI63" s="57" t="str">
        <f t="shared" ca="1" si="68"/>
        <v/>
      </c>
      <c r="BJ63" s="57" t="str">
        <f t="shared" ca="1" si="68"/>
        <v/>
      </c>
      <c r="BK63" s="57" t="str">
        <f t="shared" ca="1" si="56"/>
        <v/>
      </c>
      <c r="BL63" s="57" t="str">
        <f t="shared" ca="1" si="56"/>
        <v/>
      </c>
      <c r="BM63" s="57" t="str">
        <f t="shared" ca="1" si="56"/>
        <v/>
      </c>
      <c r="BN63" s="57" t="str">
        <f t="shared" ca="1" si="71"/>
        <v/>
      </c>
      <c r="BO63" s="57" t="str">
        <f t="shared" ca="1" si="71"/>
        <v/>
      </c>
      <c r="BP63" s="57" t="str">
        <f t="shared" ca="1" si="71"/>
        <v/>
      </c>
      <c r="BQ63" s="57" t="str">
        <f t="shared" ca="1" si="71"/>
        <v/>
      </c>
      <c r="BR63" s="57" t="str">
        <f t="shared" ca="1" si="56"/>
        <v/>
      </c>
      <c r="BS63" s="57" t="str">
        <f t="shared" ca="1" si="73"/>
        <v/>
      </c>
      <c r="BT63" s="57" t="str">
        <f t="shared" ca="1" si="73"/>
        <v/>
      </c>
      <c r="BU63" s="57" t="str">
        <f t="shared" ca="1" si="73"/>
        <v/>
      </c>
      <c r="BV63" s="57" t="str">
        <f t="shared" ca="1" si="73"/>
        <v/>
      </c>
      <c r="BW63" s="57" t="str">
        <f t="shared" ca="1" si="50"/>
        <v/>
      </c>
      <c r="BX63" s="57" t="str">
        <f t="shared" ca="1" si="50"/>
        <v/>
      </c>
      <c r="BY63" s="57" t="str">
        <f t="shared" ca="1" si="72"/>
        <v/>
      </c>
      <c r="BZ63" s="57" t="str">
        <f t="shared" ca="1" si="72"/>
        <v/>
      </c>
      <c r="CA63" s="57" t="str">
        <f t="shared" ca="1" si="72"/>
        <v/>
      </c>
      <c r="CB63" s="57" t="str">
        <f t="shared" ca="1" si="72"/>
        <v/>
      </c>
      <c r="CC63" s="57" t="str">
        <f t="shared" ca="1" si="23"/>
        <v/>
      </c>
      <c r="CD63" s="57"/>
      <c r="CE63" s="57" t="str">
        <f t="shared" ca="1" si="24"/>
        <v/>
      </c>
      <c r="CF63" s="57" t="str">
        <f t="shared" ca="1" si="25"/>
        <v/>
      </c>
      <c r="CG63" s="57" t="str">
        <f t="shared" ca="1" si="26"/>
        <v/>
      </c>
      <c r="CH63" s="57" t="str">
        <f t="shared" ca="1" si="27"/>
        <v/>
      </c>
      <c r="CI63" s="57" t="str">
        <f t="shared" ca="1" si="28"/>
        <v/>
      </c>
      <c r="CJ63" s="57"/>
      <c r="CK63" s="57" t="str">
        <f t="shared" ca="1" si="51"/>
        <v/>
      </c>
      <c r="CL63" s="57" t="str">
        <f t="shared" ca="1" si="51"/>
        <v/>
      </c>
      <c r="CM63" s="57" t="str">
        <f t="shared" ca="1" si="51"/>
        <v/>
      </c>
      <c r="CN63" s="57" t="str">
        <f t="shared" ca="1" si="51"/>
        <v/>
      </c>
      <c r="CO63" s="57" t="str">
        <f t="shared" ca="1" si="52"/>
        <v/>
      </c>
      <c r="CP63" s="57" t="str">
        <f t="shared" ca="1" si="52"/>
        <v/>
      </c>
      <c r="CQ63" s="57" t="str">
        <f t="shared" ca="1" si="52"/>
        <v/>
      </c>
      <c r="CR63" s="57" t="str">
        <f t="shared" ca="1" si="52"/>
        <v/>
      </c>
      <c r="CS63" s="57" t="str">
        <f t="shared" ca="1" si="52"/>
        <v/>
      </c>
      <c r="CT63" s="57" t="str">
        <f t="shared" ca="1" si="53"/>
        <v/>
      </c>
      <c r="CU63" s="57" t="str">
        <f t="shared" ca="1" si="53"/>
        <v/>
      </c>
      <c r="CV63" s="57" t="str">
        <f t="shared" ca="1" si="53"/>
        <v/>
      </c>
      <c r="CW63" s="57" t="str">
        <f t="shared" ca="1" si="53"/>
        <v/>
      </c>
      <c r="CX63" s="57" t="str">
        <f t="shared" ca="1" si="30"/>
        <v/>
      </c>
      <c r="CY63" s="57" t="str">
        <f t="shared" ca="1" si="70"/>
        <v/>
      </c>
      <c r="CZ63" s="57" t="str">
        <f t="shared" ca="1" si="70"/>
        <v/>
      </c>
      <c r="DA63" s="57" t="str">
        <f t="shared" ca="1" si="69"/>
        <v/>
      </c>
      <c r="DB63" s="57" t="str">
        <f t="shared" ca="1" si="69"/>
        <v/>
      </c>
      <c r="DC63" s="57" t="str">
        <f t="shared" ca="1" si="69"/>
        <v/>
      </c>
      <c r="DD63" s="57" t="str">
        <f t="shared" ca="1" si="69"/>
        <v/>
      </c>
      <c r="DE63" s="57" t="str">
        <f t="shared" ca="1" si="54"/>
        <v/>
      </c>
      <c r="DF63" s="57" t="str">
        <f t="shared" ca="1" si="54"/>
        <v/>
      </c>
      <c r="DG63" s="57" t="str">
        <f t="shared" ca="1" si="54"/>
        <v/>
      </c>
      <c r="DH63" s="57" t="str">
        <f t="shared" ca="1" si="31"/>
        <v/>
      </c>
      <c r="DI63" s="57" t="str">
        <f t="shared" ca="1" si="49"/>
        <v/>
      </c>
      <c r="DJ63" s="57" t="str">
        <f t="shared" ca="1" si="49"/>
        <v/>
      </c>
      <c r="DK63" s="57" t="str">
        <f t="shared" ca="1" si="49"/>
        <v/>
      </c>
      <c r="DL63" s="57" t="str">
        <f t="shared" ca="1" si="49"/>
        <v/>
      </c>
      <c r="DM63" s="57" t="str">
        <f t="shared" ca="1" si="32"/>
        <v/>
      </c>
      <c r="DN63" s="57" t="str">
        <f t="shared" ca="1" si="55"/>
        <v/>
      </c>
      <c r="DO63" s="57" t="str">
        <f t="shared" ca="1" si="55"/>
        <v/>
      </c>
      <c r="DP63" s="57" t="str">
        <f t="shared" ca="1" si="55"/>
        <v/>
      </c>
      <c r="DQ63" s="57" t="str">
        <f t="shared" ca="1" si="55"/>
        <v/>
      </c>
      <c r="DR63" s="57" t="str">
        <f t="shared" ca="1" si="55"/>
        <v/>
      </c>
      <c r="DS63" s="57" t="str">
        <f t="shared" ca="1" si="55"/>
        <v/>
      </c>
    </row>
    <row r="64" spans="1:123" s="64" customFormat="1">
      <c r="A64" s="57" t="str">
        <f t="shared" ca="1" si="16"/>
        <v/>
      </c>
      <c r="B64" s="109" t="str">
        <f t="shared" ca="1" si="17"/>
        <v/>
      </c>
      <c r="C64" s="110">
        <v>54</v>
      </c>
      <c r="D64" s="110" t="str">
        <f t="shared" ca="1" si="33"/>
        <v/>
      </c>
      <c r="E64" s="111"/>
      <c r="F64" s="111"/>
      <c r="G64" s="110" t="str">
        <f t="shared" ca="1" si="34"/>
        <v/>
      </c>
      <c r="H64" s="110" t="str">
        <f t="shared" ca="1" si="35"/>
        <v/>
      </c>
      <c r="I64" s="112" t="str">
        <f ca="1">IFERROR(VLOOKUP(H64,Parameter!L:M,2,FALSE),"")</f>
        <v/>
      </c>
      <c r="J64" s="110" t="str">
        <f t="shared" ca="1" si="36"/>
        <v/>
      </c>
      <c r="K64" s="112" t="str">
        <f ca="1">IFERROR(VLOOKUP(J64,Parameter!I:K,3,FALSE),"")</f>
        <v/>
      </c>
      <c r="L64" s="110" t="str">
        <f t="shared" ca="1" si="37"/>
        <v/>
      </c>
      <c r="M64" s="112" t="str">
        <f ca="1">IFERROR(VLOOKUP(L64,Parameter!F:H,3,FALSE),"")</f>
        <v/>
      </c>
      <c r="N64" s="110" t="str">
        <f t="shared" ca="1" si="38"/>
        <v/>
      </c>
      <c r="O64" s="112" t="str">
        <f ca="1">IFERROR(VLOOKUP(N64,Parameter!C:E,3,FALSE),"")</f>
        <v/>
      </c>
      <c r="P64" s="112" t="str">
        <f t="shared" ca="1" si="39"/>
        <v/>
      </c>
      <c r="Q64" s="112" t="str">
        <f t="shared" ca="1" si="40"/>
        <v/>
      </c>
      <c r="R64" s="110" t="str">
        <f t="shared" ca="1" si="21"/>
        <v/>
      </c>
      <c r="S64" s="110" t="str">
        <f t="shared" ca="1" si="41"/>
        <v/>
      </c>
      <c r="T64" s="110" t="str">
        <f t="shared" ca="1" si="42"/>
        <v/>
      </c>
      <c r="U64" s="112" t="str">
        <f t="shared" ca="1" si="65"/>
        <v/>
      </c>
      <c r="V64" s="112" t="str">
        <f t="shared" ca="1" si="65"/>
        <v/>
      </c>
      <c r="W64" s="112" t="str">
        <f t="shared" ca="1" si="65"/>
        <v/>
      </c>
      <c r="X64" s="112" t="str">
        <f t="shared" ca="1" si="65"/>
        <v/>
      </c>
      <c r="Y64" s="110" t="str">
        <f t="shared" ca="1" si="65"/>
        <v/>
      </c>
      <c r="Z64" s="110" t="str">
        <f t="shared" ca="1" si="44"/>
        <v/>
      </c>
      <c r="AA64" s="111" t="str">
        <f t="shared" ca="1" si="66"/>
        <v/>
      </c>
      <c r="AB64" s="112" t="str">
        <f t="shared" ca="1" si="66"/>
        <v/>
      </c>
      <c r="AC64" s="112" t="str">
        <f t="shared" ca="1" si="66"/>
        <v/>
      </c>
      <c r="AD64" s="112" t="str">
        <f t="shared" ca="1" si="61"/>
        <v/>
      </c>
      <c r="AE64" s="111" t="str">
        <f t="shared" ca="1" si="62"/>
        <v/>
      </c>
      <c r="AF64" s="110" t="str">
        <f t="shared" ca="1" si="22"/>
        <v/>
      </c>
      <c r="AG64" s="110" t="str">
        <f t="shared" ca="1" si="63"/>
        <v/>
      </c>
      <c r="AH64" s="110" t="str">
        <f t="shared" ca="1" si="64"/>
        <v/>
      </c>
      <c r="AI64" s="113" t="str">
        <f t="shared" ca="1" si="46"/>
        <v/>
      </c>
      <c r="AJ64" s="114" t="str">
        <f t="shared" ca="1" si="60"/>
        <v/>
      </c>
      <c r="AK64" s="110" t="str">
        <f t="shared" ca="1" si="60"/>
        <v/>
      </c>
      <c r="AL64" s="177" t="str">
        <f t="shared" ca="1" si="60"/>
        <v/>
      </c>
      <c r="AM64" s="177" t="str">
        <f t="shared" ca="1" si="59"/>
        <v/>
      </c>
      <c r="AN64" s="110" t="str">
        <f t="shared" ca="1" si="59"/>
        <v/>
      </c>
      <c r="AO64" s="110" t="str">
        <f t="shared" ca="1" si="59"/>
        <v/>
      </c>
      <c r="AP64" s="110" t="str">
        <f t="shared" ca="1" si="59"/>
        <v/>
      </c>
      <c r="AQ64" s="110" t="str">
        <f t="shared" ca="1" si="59"/>
        <v/>
      </c>
      <c r="AR64" s="110" t="str">
        <f t="shared" ca="1" si="59"/>
        <v/>
      </c>
      <c r="AS64" s="57" t="str">
        <f ca="1">IFERROR(VLOOKUP(L64,Parameter!F:O,10,FALSE),"")</f>
        <v/>
      </c>
      <c r="AT64" s="61" t="str">
        <f ca="1">IF(D64="","",IFERROR(IF(VLOOKUP(N64,Parameter!C:L,10,FALSE)=$AT$8,"ok","F"),"L"))</f>
        <v/>
      </c>
      <c r="AU64" s="110" t="str">
        <f t="shared" ca="1" si="8"/>
        <v/>
      </c>
      <c r="AV64" s="110" t="str">
        <f t="shared" ca="1" si="8"/>
        <v/>
      </c>
      <c r="AW64" s="110" t="str">
        <f t="shared" ca="1" si="68"/>
        <v/>
      </c>
      <c r="AX64" s="110" t="str">
        <f t="shared" ca="1" si="68"/>
        <v/>
      </c>
      <c r="AY64" s="110" t="str">
        <f t="shared" ca="1" si="68"/>
        <v/>
      </c>
      <c r="AZ64" s="110" t="str">
        <f t="shared" ca="1" si="68"/>
        <v/>
      </c>
      <c r="BA64" s="110" t="str">
        <f t="shared" ca="1" si="9"/>
        <v/>
      </c>
      <c r="BB64" s="110" t="str">
        <f t="shared" ca="1" si="68"/>
        <v/>
      </c>
      <c r="BC64" s="110" t="str">
        <f t="shared" ca="1" si="68"/>
        <v/>
      </c>
      <c r="BD64" s="110" t="str">
        <f t="shared" ca="1" si="68"/>
        <v/>
      </c>
      <c r="BE64" s="110" t="str">
        <f t="shared" ca="1" si="68"/>
        <v/>
      </c>
      <c r="BF64" s="110" t="str">
        <f t="shared" ca="1" si="48"/>
        <v/>
      </c>
      <c r="BG64" s="110" t="str">
        <f t="shared" ca="1" si="68"/>
        <v/>
      </c>
      <c r="BH64" s="110" t="str">
        <f t="shared" ca="1" si="68"/>
        <v/>
      </c>
      <c r="BI64" s="110" t="str">
        <f t="shared" ca="1" si="68"/>
        <v/>
      </c>
      <c r="BJ64" s="110" t="str">
        <f t="shared" ca="1" si="68"/>
        <v/>
      </c>
      <c r="BK64" s="110" t="str">
        <f t="shared" ca="1" si="56"/>
        <v/>
      </c>
      <c r="BL64" s="110" t="str">
        <f t="shared" ca="1" si="56"/>
        <v/>
      </c>
      <c r="BM64" s="110" t="str">
        <f t="shared" ca="1" si="56"/>
        <v/>
      </c>
      <c r="BN64" s="110" t="str">
        <f t="shared" ca="1" si="71"/>
        <v/>
      </c>
      <c r="BO64" s="110" t="str">
        <f t="shared" ca="1" si="71"/>
        <v/>
      </c>
      <c r="BP64" s="110" t="str">
        <f t="shared" ca="1" si="71"/>
        <v/>
      </c>
      <c r="BQ64" s="110" t="str">
        <f t="shared" ca="1" si="71"/>
        <v/>
      </c>
      <c r="BR64" s="110" t="str">
        <f t="shared" ca="1" si="56"/>
        <v/>
      </c>
      <c r="BS64" s="110" t="str">
        <f t="shared" ca="1" si="73"/>
        <v/>
      </c>
      <c r="BT64" s="110" t="str">
        <f t="shared" ca="1" si="73"/>
        <v/>
      </c>
      <c r="BU64" s="110" t="str">
        <f t="shared" ca="1" si="73"/>
        <v/>
      </c>
      <c r="BV64" s="110" t="str">
        <f t="shared" ca="1" si="73"/>
        <v/>
      </c>
      <c r="BW64" s="57" t="str">
        <f t="shared" ca="1" si="50"/>
        <v/>
      </c>
      <c r="BX64" s="57" t="str">
        <f t="shared" ca="1" si="50"/>
        <v/>
      </c>
      <c r="BY64" s="57" t="str">
        <f t="shared" ca="1" si="72"/>
        <v/>
      </c>
      <c r="BZ64" s="57" t="str">
        <f t="shared" ca="1" si="72"/>
        <v/>
      </c>
      <c r="CA64" s="57" t="str">
        <f t="shared" ca="1" si="72"/>
        <v/>
      </c>
      <c r="CB64" s="57" t="str">
        <f t="shared" ca="1" si="72"/>
        <v/>
      </c>
      <c r="CC64" s="57" t="str">
        <f t="shared" ca="1" si="23"/>
        <v/>
      </c>
      <c r="CD64" s="57"/>
      <c r="CE64" s="57" t="str">
        <f t="shared" ca="1" si="24"/>
        <v/>
      </c>
      <c r="CF64" s="57" t="str">
        <f t="shared" ca="1" si="25"/>
        <v/>
      </c>
      <c r="CG64" s="57" t="str">
        <f t="shared" ca="1" si="26"/>
        <v/>
      </c>
      <c r="CH64" s="57" t="str">
        <f t="shared" ca="1" si="27"/>
        <v/>
      </c>
      <c r="CI64" s="57" t="str">
        <f t="shared" ca="1" si="28"/>
        <v/>
      </c>
      <c r="CJ64" s="57"/>
      <c r="CK64" s="57" t="str">
        <f t="shared" ca="1" si="51"/>
        <v/>
      </c>
      <c r="CL64" s="57" t="str">
        <f t="shared" ca="1" si="51"/>
        <v/>
      </c>
      <c r="CM64" s="57" t="str">
        <f t="shared" ca="1" si="51"/>
        <v/>
      </c>
      <c r="CN64" s="57" t="str">
        <f t="shared" ca="1" si="51"/>
        <v/>
      </c>
      <c r="CO64" s="57" t="str">
        <f t="shared" ca="1" si="52"/>
        <v/>
      </c>
      <c r="CP64" s="57" t="str">
        <f t="shared" ca="1" si="52"/>
        <v/>
      </c>
      <c r="CQ64" s="57" t="str">
        <f t="shared" ca="1" si="52"/>
        <v/>
      </c>
      <c r="CR64" s="57" t="str">
        <f t="shared" ca="1" si="52"/>
        <v/>
      </c>
      <c r="CS64" s="57" t="str">
        <f t="shared" ca="1" si="52"/>
        <v/>
      </c>
      <c r="CT64" s="57" t="str">
        <f t="shared" ca="1" si="53"/>
        <v/>
      </c>
      <c r="CU64" s="57" t="str">
        <f t="shared" ca="1" si="53"/>
        <v/>
      </c>
      <c r="CV64" s="57" t="str">
        <f t="shared" ca="1" si="53"/>
        <v/>
      </c>
      <c r="CW64" s="57" t="str">
        <f t="shared" ca="1" si="53"/>
        <v/>
      </c>
      <c r="CX64" s="57" t="str">
        <f t="shared" ca="1" si="30"/>
        <v/>
      </c>
      <c r="CY64" s="57" t="str">
        <f t="shared" ca="1" si="70"/>
        <v/>
      </c>
      <c r="CZ64" s="57" t="str">
        <f t="shared" ca="1" si="70"/>
        <v/>
      </c>
      <c r="DA64" s="57" t="str">
        <f t="shared" ca="1" si="69"/>
        <v/>
      </c>
      <c r="DB64" s="57" t="str">
        <f t="shared" ca="1" si="69"/>
        <v/>
      </c>
      <c r="DC64" s="57" t="str">
        <f t="shared" ca="1" si="69"/>
        <v/>
      </c>
      <c r="DD64" s="57" t="str">
        <f t="shared" ca="1" si="69"/>
        <v/>
      </c>
      <c r="DE64" s="57" t="str">
        <f t="shared" ca="1" si="54"/>
        <v/>
      </c>
      <c r="DF64" s="57" t="str">
        <f t="shared" ca="1" si="54"/>
        <v/>
      </c>
      <c r="DG64" s="57" t="str">
        <f t="shared" ca="1" si="54"/>
        <v/>
      </c>
      <c r="DH64" s="57" t="str">
        <f t="shared" ca="1" si="31"/>
        <v/>
      </c>
      <c r="DI64" s="57" t="str">
        <f t="shared" ca="1" si="49"/>
        <v/>
      </c>
      <c r="DJ64" s="57" t="str">
        <f t="shared" ca="1" si="49"/>
        <v/>
      </c>
      <c r="DK64" s="57" t="str">
        <f t="shared" ca="1" si="49"/>
        <v/>
      </c>
      <c r="DL64" s="57" t="str">
        <f t="shared" ca="1" si="49"/>
        <v/>
      </c>
      <c r="DM64" s="57" t="str">
        <f t="shared" ca="1" si="32"/>
        <v/>
      </c>
      <c r="DN64" s="57" t="str">
        <f t="shared" ca="1" si="55"/>
        <v/>
      </c>
      <c r="DO64" s="57" t="str">
        <f t="shared" ca="1" si="55"/>
        <v/>
      </c>
      <c r="DP64" s="57" t="str">
        <f t="shared" ca="1" si="55"/>
        <v/>
      </c>
      <c r="DQ64" s="57" t="str">
        <f t="shared" ca="1" si="55"/>
        <v/>
      </c>
      <c r="DR64" s="57" t="str">
        <f t="shared" ca="1" si="55"/>
        <v/>
      </c>
      <c r="DS64" s="57" t="str">
        <f t="shared" ca="1" si="55"/>
        <v/>
      </c>
    </row>
    <row r="65" spans="1:123" s="64" customFormat="1">
      <c r="A65" s="57" t="str">
        <f t="shared" ca="1" si="16"/>
        <v/>
      </c>
      <c r="B65" s="106" t="str">
        <f t="shared" ca="1" si="17"/>
        <v/>
      </c>
      <c r="C65" s="60">
        <v>55</v>
      </c>
      <c r="D65" s="57" t="str">
        <f t="shared" ca="1" si="33"/>
        <v/>
      </c>
      <c r="E65" s="61"/>
      <c r="F65" s="61"/>
      <c r="G65" s="57" t="str">
        <f t="shared" ca="1" si="34"/>
        <v/>
      </c>
      <c r="H65" s="57" t="str">
        <f t="shared" ca="1" si="35"/>
        <v/>
      </c>
      <c r="I65" s="61" t="str">
        <f ca="1">IFERROR(VLOOKUP(H65,Parameter!L:M,2,FALSE),"")</f>
        <v/>
      </c>
      <c r="J65" s="57" t="str">
        <f t="shared" ca="1" si="36"/>
        <v/>
      </c>
      <c r="K65" s="61" t="str">
        <f ca="1">IFERROR(VLOOKUP(J65,Parameter!I:K,3,FALSE),"")</f>
        <v/>
      </c>
      <c r="L65" s="57" t="str">
        <f t="shared" ca="1" si="37"/>
        <v/>
      </c>
      <c r="M65" s="61" t="str">
        <f ca="1">IFERROR(VLOOKUP(L65,Parameter!F:H,3,FALSE),"")</f>
        <v/>
      </c>
      <c r="N65" s="57" t="str">
        <f t="shared" ca="1" si="38"/>
        <v/>
      </c>
      <c r="O65" s="61" t="str">
        <f ca="1">IFERROR(VLOOKUP(N65,Parameter!C:E,3,FALSE),"")</f>
        <v/>
      </c>
      <c r="P65" s="61" t="str">
        <f t="shared" ca="1" si="39"/>
        <v/>
      </c>
      <c r="Q65" s="61" t="str">
        <f t="shared" ca="1" si="40"/>
        <v/>
      </c>
      <c r="R65" s="57" t="str">
        <f t="shared" ca="1" si="21"/>
        <v/>
      </c>
      <c r="S65" s="57" t="str">
        <f t="shared" ca="1" si="41"/>
        <v/>
      </c>
      <c r="T65" s="57" t="str">
        <f t="shared" ca="1" si="42"/>
        <v/>
      </c>
      <c r="U65" s="61" t="str">
        <f t="shared" ca="1" si="65"/>
        <v/>
      </c>
      <c r="V65" s="61" t="str">
        <f t="shared" ca="1" si="65"/>
        <v/>
      </c>
      <c r="W65" s="61" t="str">
        <f t="shared" ca="1" si="65"/>
        <v/>
      </c>
      <c r="X65" s="61" t="str">
        <f t="shared" ca="1" si="65"/>
        <v/>
      </c>
      <c r="Y65" s="57" t="str">
        <f t="shared" ca="1" si="65"/>
        <v/>
      </c>
      <c r="Z65" s="57" t="str">
        <f t="shared" ca="1" si="44"/>
        <v/>
      </c>
      <c r="AA65" s="61" t="str">
        <f t="shared" ca="1" si="66"/>
        <v/>
      </c>
      <c r="AB65" s="61" t="str">
        <f t="shared" ca="1" si="66"/>
        <v/>
      </c>
      <c r="AC65" s="61" t="str">
        <f t="shared" ca="1" si="66"/>
        <v/>
      </c>
      <c r="AD65" s="61" t="str">
        <f t="shared" ca="1" si="61"/>
        <v/>
      </c>
      <c r="AE65" s="61" t="str">
        <f t="shared" ca="1" si="62"/>
        <v/>
      </c>
      <c r="AF65" s="57" t="str">
        <f t="shared" ca="1" si="22"/>
        <v/>
      </c>
      <c r="AG65" s="57" t="str">
        <f t="shared" ca="1" si="63"/>
        <v/>
      </c>
      <c r="AH65" s="57" t="str">
        <f t="shared" ca="1" si="64"/>
        <v/>
      </c>
      <c r="AI65" s="62" t="str">
        <f t="shared" ca="1" si="46"/>
        <v/>
      </c>
      <c r="AJ65" s="63" t="str">
        <f t="shared" ca="1" si="60"/>
        <v/>
      </c>
      <c r="AK65" s="57" t="str">
        <f t="shared" ca="1" si="60"/>
        <v/>
      </c>
      <c r="AL65" s="176" t="str">
        <f t="shared" ca="1" si="60"/>
        <v/>
      </c>
      <c r="AM65" s="176" t="str">
        <f t="shared" ca="1" si="59"/>
        <v/>
      </c>
      <c r="AN65" s="57" t="str">
        <f t="shared" ca="1" si="59"/>
        <v/>
      </c>
      <c r="AO65" s="57" t="str">
        <f t="shared" ca="1" si="59"/>
        <v/>
      </c>
      <c r="AP65" s="57" t="str">
        <f t="shared" ca="1" si="59"/>
        <v/>
      </c>
      <c r="AQ65" s="57" t="str">
        <f t="shared" ca="1" si="59"/>
        <v/>
      </c>
      <c r="AR65" s="57" t="str">
        <f t="shared" ca="1" si="59"/>
        <v/>
      </c>
      <c r="AS65" s="57" t="str">
        <f ca="1">IFERROR(VLOOKUP(L65,Parameter!F:O,10,FALSE),"")</f>
        <v/>
      </c>
      <c r="AT65" s="61" t="str">
        <f ca="1">IF(D65="","",IFERROR(IF(VLOOKUP(N65,Parameter!C:L,10,FALSE)=$AT$8,"ok","F"),"L"))</f>
        <v/>
      </c>
      <c r="AU65" s="57" t="str">
        <f t="shared" ca="1" si="8"/>
        <v/>
      </c>
      <c r="AV65" s="57" t="str">
        <f t="shared" ca="1" si="8"/>
        <v/>
      </c>
      <c r="AW65" s="57" t="str">
        <f t="shared" ca="1" si="68"/>
        <v/>
      </c>
      <c r="AX65" s="57" t="str">
        <f t="shared" ca="1" si="68"/>
        <v/>
      </c>
      <c r="AY65" s="57" t="str">
        <f t="shared" ca="1" si="68"/>
        <v/>
      </c>
      <c r="AZ65" s="57" t="str">
        <f t="shared" ca="1" si="68"/>
        <v/>
      </c>
      <c r="BA65" s="57" t="str">
        <f t="shared" ca="1" si="9"/>
        <v/>
      </c>
      <c r="BB65" s="57" t="str">
        <f t="shared" ca="1" si="68"/>
        <v/>
      </c>
      <c r="BC65" s="57" t="str">
        <f t="shared" ca="1" si="68"/>
        <v/>
      </c>
      <c r="BD65" s="57" t="str">
        <f t="shared" ca="1" si="68"/>
        <v/>
      </c>
      <c r="BE65" s="57" t="str">
        <f t="shared" ca="1" si="68"/>
        <v/>
      </c>
      <c r="BF65" s="57" t="str">
        <f t="shared" ca="1" si="48"/>
        <v/>
      </c>
      <c r="BG65" s="57" t="str">
        <f t="shared" ca="1" si="68"/>
        <v/>
      </c>
      <c r="BH65" s="57" t="str">
        <f t="shared" ca="1" si="68"/>
        <v/>
      </c>
      <c r="BI65" s="57" t="str">
        <f t="shared" ca="1" si="68"/>
        <v/>
      </c>
      <c r="BJ65" s="57" t="str">
        <f t="shared" ca="1" si="68"/>
        <v/>
      </c>
      <c r="BK65" s="57" t="str">
        <f t="shared" ca="1" si="56"/>
        <v/>
      </c>
      <c r="BL65" s="57" t="str">
        <f t="shared" ca="1" si="56"/>
        <v/>
      </c>
      <c r="BM65" s="57" t="str">
        <f t="shared" ca="1" si="56"/>
        <v/>
      </c>
      <c r="BN65" s="57" t="str">
        <f t="shared" ca="1" si="71"/>
        <v/>
      </c>
      <c r="BO65" s="57" t="str">
        <f t="shared" ca="1" si="71"/>
        <v/>
      </c>
      <c r="BP65" s="57" t="str">
        <f t="shared" ca="1" si="71"/>
        <v/>
      </c>
      <c r="BQ65" s="57" t="str">
        <f t="shared" ca="1" si="71"/>
        <v/>
      </c>
      <c r="BR65" s="57" t="str">
        <f t="shared" ca="1" si="56"/>
        <v/>
      </c>
      <c r="BS65" s="57" t="str">
        <f t="shared" ca="1" si="73"/>
        <v/>
      </c>
      <c r="BT65" s="57" t="str">
        <f t="shared" ca="1" si="73"/>
        <v/>
      </c>
      <c r="BU65" s="57" t="str">
        <f t="shared" ca="1" si="73"/>
        <v/>
      </c>
      <c r="BV65" s="57" t="str">
        <f t="shared" ca="1" si="73"/>
        <v/>
      </c>
      <c r="BW65" s="57" t="str">
        <f t="shared" ca="1" si="50"/>
        <v/>
      </c>
      <c r="BX65" s="57" t="str">
        <f t="shared" ca="1" si="50"/>
        <v/>
      </c>
      <c r="BY65" s="57" t="str">
        <f t="shared" ca="1" si="72"/>
        <v/>
      </c>
      <c r="BZ65" s="57" t="str">
        <f t="shared" ca="1" si="72"/>
        <v/>
      </c>
      <c r="CA65" s="57" t="str">
        <f t="shared" ca="1" si="72"/>
        <v/>
      </c>
      <c r="CB65" s="57" t="str">
        <f t="shared" ca="1" si="72"/>
        <v/>
      </c>
      <c r="CC65" s="57" t="str">
        <f t="shared" ca="1" si="23"/>
        <v/>
      </c>
      <c r="CD65" s="57"/>
      <c r="CE65" s="57" t="str">
        <f t="shared" ca="1" si="24"/>
        <v/>
      </c>
      <c r="CF65" s="57" t="str">
        <f t="shared" ca="1" si="25"/>
        <v/>
      </c>
      <c r="CG65" s="57" t="str">
        <f t="shared" ca="1" si="26"/>
        <v/>
      </c>
      <c r="CH65" s="57" t="str">
        <f t="shared" ca="1" si="27"/>
        <v/>
      </c>
      <c r="CI65" s="57" t="str">
        <f t="shared" ca="1" si="28"/>
        <v/>
      </c>
      <c r="CJ65" s="57"/>
      <c r="CK65" s="57" t="str">
        <f t="shared" ca="1" si="51"/>
        <v/>
      </c>
      <c r="CL65" s="57" t="str">
        <f t="shared" ca="1" si="51"/>
        <v/>
      </c>
      <c r="CM65" s="57" t="str">
        <f t="shared" ca="1" si="51"/>
        <v/>
      </c>
      <c r="CN65" s="57" t="str">
        <f t="shared" ca="1" si="51"/>
        <v/>
      </c>
      <c r="CO65" s="57" t="str">
        <f t="shared" ca="1" si="52"/>
        <v/>
      </c>
      <c r="CP65" s="57" t="str">
        <f t="shared" ca="1" si="52"/>
        <v/>
      </c>
      <c r="CQ65" s="57" t="str">
        <f t="shared" ca="1" si="52"/>
        <v/>
      </c>
      <c r="CR65" s="57" t="str">
        <f t="shared" ca="1" si="52"/>
        <v/>
      </c>
      <c r="CS65" s="57" t="str">
        <f t="shared" ca="1" si="52"/>
        <v/>
      </c>
      <c r="CT65" s="57" t="str">
        <f t="shared" ca="1" si="53"/>
        <v/>
      </c>
      <c r="CU65" s="57" t="str">
        <f t="shared" ca="1" si="53"/>
        <v/>
      </c>
      <c r="CV65" s="57" t="str">
        <f t="shared" ca="1" si="53"/>
        <v/>
      </c>
      <c r="CW65" s="57" t="str">
        <f t="shared" ca="1" si="53"/>
        <v/>
      </c>
      <c r="CX65" s="57" t="str">
        <f t="shared" ca="1" si="30"/>
        <v/>
      </c>
      <c r="CY65" s="57" t="str">
        <f t="shared" ca="1" si="70"/>
        <v/>
      </c>
      <c r="CZ65" s="57" t="str">
        <f t="shared" ca="1" si="70"/>
        <v/>
      </c>
      <c r="DA65" s="57" t="str">
        <f t="shared" ca="1" si="69"/>
        <v/>
      </c>
      <c r="DB65" s="57" t="str">
        <f t="shared" ca="1" si="69"/>
        <v/>
      </c>
      <c r="DC65" s="57" t="str">
        <f t="shared" ca="1" si="69"/>
        <v/>
      </c>
      <c r="DD65" s="57" t="str">
        <f t="shared" ca="1" si="69"/>
        <v/>
      </c>
      <c r="DE65" s="57" t="str">
        <f t="shared" ca="1" si="54"/>
        <v/>
      </c>
      <c r="DF65" s="57" t="str">
        <f t="shared" ca="1" si="54"/>
        <v/>
      </c>
      <c r="DG65" s="57" t="str">
        <f t="shared" ca="1" si="54"/>
        <v/>
      </c>
      <c r="DH65" s="57" t="str">
        <f t="shared" ca="1" si="31"/>
        <v/>
      </c>
      <c r="DI65" s="57" t="str">
        <f t="shared" ca="1" si="49"/>
        <v/>
      </c>
      <c r="DJ65" s="57" t="str">
        <f t="shared" ca="1" si="49"/>
        <v/>
      </c>
      <c r="DK65" s="57" t="str">
        <f t="shared" ca="1" si="49"/>
        <v/>
      </c>
      <c r="DL65" s="57" t="str">
        <f t="shared" ca="1" si="49"/>
        <v/>
      </c>
      <c r="DM65" s="57" t="str">
        <f t="shared" ca="1" si="32"/>
        <v/>
      </c>
      <c r="DN65" s="57" t="str">
        <f t="shared" ca="1" si="55"/>
        <v/>
      </c>
      <c r="DO65" s="57" t="str">
        <f t="shared" ca="1" si="55"/>
        <v/>
      </c>
      <c r="DP65" s="57" t="str">
        <f t="shared" ca="1" si="55"/>
        <v/>
      </c>
      <c r="DQ65" s="57" t="str">
        <f t="shared" ca="1" si="55"/>
        <v/>
      </c>
      <c r="DR65" s="57" t="str">
        <f t="shared" ca="1" si="55"/>
        <v/>
      </c>
      <c r="DS65" s="57" t="str">
        <f t="shared" ca="1" si="55"/>
        <v/>
      </c>
    </row>
    <row r="66" spans="1:123" s="64" customFormat="1">
      <c r="A66" s="57" t="str">
        <f t="shared" ca="1" si="16"/>
        <v/>
      </c>
      <c r="B66" s="109" t="str">
        <f t="shared" ca="1" si="17"/>
        <v/>
      </c>
      <c r="C66" s="110">
        <v>56</v>
      </c>
      <c r="D66" s="110" t="str">
        <f t="shared" ca="1" si="33"/>
        <v/>
      </c>
      <c r="E66" s="111"/>
      <c r="F66" s="111"/>
      <c r="G66" s="110" t="str">
        <f t="shared" ca="1" si="34"/>
        <v/>
      </c>
      <c r="H66" s="110" t="str">
        <f t="shared" ca="1" si="35"/>
        <v/>
      </c>
      <c r="I66" s="112" t="str">
        <f ca="1">IFERROR(VLOOKUP(H66,Parameter!L:M,2,FALSE),"")</f>
        <v/>
      </c>
      <c r="J66" s="110" t="str">
        <f t="shared" ca="1" si="36"/>
        <v/>
      </c>
      <c r="K66" s="112" t="str">
        <f ca="1">IFERROR(VLOOKUP(J66,Parameter!I:K,3,FALSE),"")</f>
        <v/>
      </c>
      <c r="L66" s="110" t="str">
        <f t="shared" ca="1" si="37"/>
        <v/>
      </c>
      <c r="M66" s="112" t="str">
        <f ca="1">IFERROR(VLOOKUP(L66,Parameter!F:H,3,FALSE),"")</f>
        <v/>
      </c>
      <c r="N66" s="110" t="str">
        <f t="shared" ca="1" si="38"/>
        <v/>
      </c>
      <c r="O66" s="112" t="str">
        <f ca="1">IFERROR(VLOOKUP(N66,Parameter!C:E,3,FALSE),"")</f>
        <v/>
      </c>
      <c r="P66" s="112" t="str">
        <f t="shared" ca="1" si="39"/>
        <v/>
      </c>
      <c r="Q66" s="112" t="str">
        <f t="shared" ca="1" si="40"/>
        <v/>
      </c>
      <c r="R66" s="110" t="str">
        <f t="shared" ca="1" si="21"/>
        <v/>
      </c>
      <c r="S66" s="110" t="str">
        <f t="shared" ca="1" si="41"/>
        <v/>
      </c>
      <c r="T66" s="110" t="str">
        <f t="shared" ca="1" si="42"/>
        <v/>
      </c>
      <c r="U66" s="112" t="str">
        <f t="shared" ca="1" si="65"/>
        <v/>
      </c>
      <c r="V66" s="112" t="str">
        <f t="shared" ca="1" si="65"/>
        <v/>
      </c>
      <c r="W66" s="112" t="str">
        <f t="shared" ca="1" si="65"/>
        <v/>
      </c>
      <c r="X66" s="112" t="str">
        <f t="shared" ca="1" si="65"/>
        <v/>
      </c>
      <c r="Y66" s="110" t="str">
        <f t="shared" ca="1" si="65"/>
        <v/>
      </c>
      <c r="Z66" s="110" t="str">
        <f t="shared" ca="1" si="44"/>
        <v/>
      </c>
      <c r="AA66" s="111" t="str">
        <f t="shared" ca="1" si="66"/>
        <v/>
      </c>
      <c r="AB66" s="112" t="str">
        <f t="shared" ca="1" si="66"/>
        <v/>
      </c>
      <c r="AC66" s="112" t="str">
        <f t="shared" ca="1" si="66"/>
        <v/>
      </c>
      <c r="AD66" s="112" t="str">
        <f t="shared" ca="1" si="61"/>
        <v/>
      </c>
      <c r="AE66" s="111" t="str">
        <f t="shared" ca="1" si="62"/>
        <v/>
      </c>
      <c r="AF66" s="110" t="str">
        <f t="shared" ca="1" si="22"/>
        <v/>
      </c>
      <c r="AG66" s="110" t="str">
        <f t="shared" ca="1" si="63"/>
        <v/>
      </c>
      <c r="AH66" s="110" t="str">
        <f t="shared" ca="1" si="64"/>
        <v/>
      </c>
      <c r="AI66" s="113" t="str">
        <f t="shared" ca="1" si="46"/>
        <v/>
      </c>
      <c r="AJ66" s="114" t="str">
        <f t="shared" ca="1" si="60"/>
        <v/>
      </c>
      <c r="AK66" s="110" t="str">
        <f t="shared" ca="1" si="60"/>
        <v/>
      </c>
      <c r="AL66" s="177" t="str">
        <f t="shared" ca="1" si="60"/>
        <v/>
      </c>
      <c r="AM66" s="177" t="str">
        <f t="shared" ca="1" si="59"/>
        <v/>
      </c>
      <c r="AN66" s="110" t="str">
        <f t="shared" ca="1" si="59"/>
        <v/>
      </c>
      <c r="AO66" s="110" t="str">
        <f t="shared" ca="1" si="59"/>
        <v/>
      </c>
      <c r="AP66" s="110" t="str">
        <f t="shared" ca="1" si="59"/>
        <v/>
      </c>
      <c r="AQ66" s="110" t="str">
        <f t="shared" ca="1" si="59"/>
        <v/>
      </c>
      <c r="AR66" s="110" t="str">
        <f t="shared" ca="1" si="59"/>
        <v/>
      </c>
      <c r="AS66" s="57" t="str">
        <f ca="1">IFERROR(VLOOKUP(L66,Parameter!F:O,10,FALSE),"")</f>
        <v/>
      </c>
      <c r="AT66" s="61" t="str">
        <f ca="1">IF(D66="","",IFERROR(IF(VLOOKUP(N66,Parameter!C:L,10,FALSE)=$AT$8,"ok","F"),"L"))</f>
        <v/>
      </c>
      <c r="AU66" s="110" t="str">
        <f t="shared" ca="1" si="8"/>
        <v/>
      </c>
      <c r="AV66" s="110" t="str">
        <f t="shared" ca="1" si="8"/>
        <v/>
      </c>
      <c r="AW66" s="110" t="str">
        <f t="shared" ca="1" si="68"/>
        <v/>
      </c>
      <c r="AX66" s="110" t="str">
        <f t="shared" ca="1" si="68"/>
        <v/>
      </c>
      <c r="AY66" s="110" t="str">
        <f t="shared" ca="1" si="68"/>
        <v/>
      </c>
      <c r="AZ66" s="110" t="str">
        <f t="shared" ca="1" si="68"/>
        <v/>
      </c>
      <c r="BA66" s="110" t="str">
        <f t="shared" ca="1" si="9"/>
        <v/>
      </c>
      <c r="BB66" s="110" t="str">
        <f t="shared" ca="1" si="68"/>
        <v/>
      </c>
      <c r="BC66" s="110" t="str">
        <f t="shared" ca="1" si="68"/>
        <v/>
      </c>
      <c r="BD66" s="110" t="str">
        <f t="shared" ca="1" si="68"/>
        <v/>
      </c>
      <c r="BE66" s="110" t="str">
        <f t="shared" ca="1" si="68"/>
        <v/>
      </c>
      <c r="BF66" s="110" t="str">
        <f t="shared" ca="1" si="48"/>
        <v/>
      </c>
      <c r="BG66" s="110" t="str">
        <f t="shared" ca="1" si="68"/>
        <v/>
      </c>
      <c r="BH66" s="110" t="str">
        <f t="shared" ca="1" si="68"/>
        <v/>
      </c>
      <c r="BI66" s="110" t="str">
        <f t="shared" ca="1" si="68"/>
        <v/>
      </c>
      <c r="BJ66" s="110" t="str">
        <f t="shared" ca="1" si="68"/>
        <v/>
      </c>
      <c r="BK66" s="110" t="str">
        <f t="shared" ca="1" si="56"/>
        <v/>
      </c>
      <c r="BL66" s="110" t="str">
        <f t="shared" ca="1" si="56"/>
        <v/>
      </c>
      <c r="BM66" s="110" t="str">
        <f t="shared" ca="1" si="56"/>
        <v/>
      </c>
      <c r="BN66" s="110" t="str">
        <f t="shared" ca="1" si="71"/>
        <v/>
      </c>
      <c r="BO66" s="110" t="str">
        <f t="shared" ca="1" si="71"/>
        <v/>
      </c>
      <c r="BP66" s="110" t="str">
        <f t="shared" ca="1" si="71"/>
        <v/>
      </c>
      <c r="BQ66" s="110" t="str">
        <f t="shared" ca="1" si="71"/>
        <v/>
      </c>
      <c r="BR66" s="110" t="str">
        <f t="shared" ca="1" si="56"/>
        <v/>
      </c>
      <c r="BS66" s="110" t="str">
        <f t="shared" ca="1" si="73"/>
        <v/>
      </c>
      <c r="BT66" s="110" t="str">
        <f t="shared" ca="1" si="73"/>
        <v/>
      </c>
      <c r="BU66" s="110" t="str">
        <f t="shared" ca="1" si="73"/>
        <v/>
      </c>
      <c r="BV66" s="110" t="str">
        <f t="shared" ca="1" si="73"/>
        <v/>
      </c>
      <c r="BW66" s="57" t="str">
        <f t="shared" ca="1" si="50"/>
        <v/>
      </c>
      <c r="BX66" s="57" t="str">
        <f t="shared" ca="1" si="50"/>
        <v/>
      </c>
      <c r="BY66" s="57" t="str">
        <f t="shared" ca="1" si="72"/>
        <v/>
      </c>
      <c r="BZ66" s="57" t="str">
        <f t="shared" ca="1" si="72"/>
        <v/>
      </c>
      <c r="CA66" s="57" t="str">
        <f t="shared" ca="1" si="72"/>
        <v/>
      </c>
      <c r="CB66" s="57" t="str">
        <f t="shared" ca="1" si="72"/>
        <v/>
      </c>
      <c r="CC66" s="57" t="str">
        <f t="shared" ca="1" si="23"/>
        <v/>
      </c>
      <c r="CD66" s="57"/>
      <c r="CE66" s="57" t="str">
        <f t="shared" ca="1" si="24"/>
        <v/>
      </c>
      <c r="CF66" s="57" t="str">
        <f t="shared" ca="1" si="25"/>
        <v/>
      </c>
      <c r="CG66" s="57" t="str">
        <f t="shared" ca="1" si="26"/>
        <v/>
      </c>
      <c r="CH66" s="57" t="str">
        <f t="shared" ca="1" si="27"/>
        <v/>
      </c>
      <c r="CI66" s="57" t="str">
        <f t="shared" ca="1" si="28"/>
        <v/>
      </c>
      <c r="CJ66" s="57"/>
      <c r="CK66" s="57" t="str">
        <f t="shared" ca="1" si="51"/>
        <v/>
      </c>
      <c r="CL66" s="57" t="str">
        <f t="shared" ca="1" si="51"/>
        <v/>
      </c>
      <c r="CM66" s="57" t="str">
        <f t="shared" ca="1" si="51"/>
        <v/>
      </c>
      <c r="CN66" s="57" t="str">
        <f t="shared" ca="1" si="51"/>
        <v/>
      </c>
      <c r="CO66" s="57" t="str">
        <f t="shared" ca="1" si="52"/>
        <v/>
      </c>
      <c r="CP66" s="57" t="str">
        <f t="shared" ca="1" si="52"/>
        <v/>
      </c>
      <c r="CQ66" s="57" t="str">
        <f t="shared" ca="1" si="52"/>
        <v/>
      </c>
      <c r="CR66" s="57" t="str">
        <f t="shared" ca="1" si="52"/>
        <v/>
      </c>
      <c r="CS66" s="57" t="str">
        <f t="shared" ca="1" si="52"/>
        <v/>
      </c>
      <c r="CT66" s="57" t="str">
        <f t="shared" ca="1" si="53"/>
        <v/>
      </c>
      <c r="CU66" s="57" t="str">
        <f t="shared" ca="1" si="53"/>
        <v/>
      </c>
      <c r="CV66" s="57" t="str">
        <f t="shared" ca="1" si="53"/>
        <v/>
      </c>
      <c r="CW66" s="57" t="str">
        <f t="shared" ca="1" si="53"/>
        <v/>
      </c>
      <c r="CX66" s="57" t="str">
        <f t="shared" ca="1" si="30"/>
        <v/>
      </c>
      <c r="CY66" s="57" t="str">
        <f t="shared" ca="1" si="70"/>
        <v/>
      </c>
      <c r="CZ66" s="57" t="str">
        <f t="shared" ca="1" si="70"/>
        <v/>
      </c>
      <c r="DA66" s="57" t="str">
        <f t="shared" ca="1" si="69"/>
        <v/>
      </c>
      <c r="DB66" s="57" t="str">
        <f t="shared" ca="1" si="69"/>
        <v/>
      </c>
      <c r="DC66" s="57" t="str">
        <f t="shared" ca="1" si="69"/>
        <v/>
      </c>
      <c r="DD66" s="57" t="str">
        <f t="shared" ca="1" si="69"/>
        <v/>
      </c>
      <c r="DE66" s="57" t="str">
        <f t="shared" ca="1" si="54"/>
        <v/>
      </c>
      <c r="DF66" s="57" t="str">
        <f t="shared" ca="1" si="54"/>
        <v/>
      </c>
      <c r="DG66" s="57" t="str">
        <f t="shared" ca="1" si="54"/>
        <v/>
      </c>
      <c r="DH66" s="57" t="str">
        <f t="shared" ca="1" si="31"/>
        <v/>
      </c>
      <c r="DI66" s="57" t="str">
        <f t="shared" ca="1" si="49"/>
        <v/>
      </c>
      <c r="DJ66" s="57" t="str">
        <f t="shared" ca="1" si="49"/>
        <v/>
      </c>
      <c r="DK66" s="57" t="str">
        <f t="shared" ca="1" si="49"/>
        <v/>
      </c>
      <c r="DL66" s="57" t="str">
        <f t="shared" ca="1" si="49"/>
        <v/>
      </c>
      <c r="DM66" s="57" t="str">
        <f t="shared" ca="1" si="32"/>
        <v/>
      </c>
      <c r="DN66" s="57" t="str">
        <f t="shared" ca="1" si="55"/>
        <v/>
      </c>
      <c r="DO66" s="57" t="str">
        <f t="shared" ca="1" si="55"/>
        <v/>
      </c>
      <c r="DP66" s="57" t="str">
        <f t="shared" ca="1" si="55"/>
        <v/>
      </c>
      <c r="DQ66" s="57" t="str">
        <f t="shared" ca="1" si="55"/>
        <v/>
      </c>
      <c r="DR66" s="57" t="str">
        <f t="shared" ca="1" si="55"/>
        <v/>
      </c>
      <c r="DS66" s="57" t="str">
        <f t="shared" ca="1" si="55"/>
        <v/>
      </c>
    </row>
    <row r="67" spans="1:123" s="64" customFormat="1">
      <c r="A67" s="57" t="str">
        <f t="shared" ca="1" si="16"/>
        <v/>
      </c>
      <c r="B67" s="106" t="str">
        <f t="shared" ca="1" si="17"/>
        <v/>
      </c>
      <c r="C67" s="60">
        <v>57</v>
      </c>
      <c r="D67" s="57" t="str">
        <f t="shared" ca="1" si="33"/>
        <v/>
      </c>
      <c r="E67" s="61"/>
      <c r="F67" s="61"/>
      <c r="G67" s="57" t="str">
        <f t="shared" ca="1" si="34"/>
        <v/>
      </c>
      <c r="H67" s="57" t="str">
        <f t="shared" ca="1" si="35"/>
        <v/>
      </c>
      <c r="I67" s="61" t="str">
        <f ca="1">IFERROR(VLOOKUP(H67,Parameter!L:M,2,FALSE),"")</f>
        <v/>
      </c>
      <c r="J67" s="57" t="str">
        <f t="shared" ca="1" si="36"/>
        <v/>
      </c>
      <c r="K67" s="61" t="str">
        <f ca="1">IFERROR(VLOOKUP(J67,Parameter!I:K,3,FALSE),"")</f>
        <v/>
      </c>
      <c r="L67" s="57" t="str">
        <f t="shared" ca="1" si="37"/>
        <v/>
      </c>
      <c r="M67" s="61" t="str">
        <f ca="1">IFERROR(VLOOKUP(L67,Parameter!F:H,3,FALSE),"")</f>
        <v/>
      </c>
      <c r="N67" s="57" t="str">
        <f t="shared" ca="1" si="38"/>
        <v/>
      </c>
      <c r="O67" s="61" t="str">
        <f ca="1">IFERROR(VLOOKUP(N67,Parameter!C:E,3,FALSE),"")</f>
        <v/>
      </c>
      <c r="P67" s="61" t="str">
        <f t="shared" ca="1" si="39"/>
        <v/>
      </c>
      <c r="Q67" s="61" t="str">
        <f t="shared" ca="1" si="40"/>
        <v/>
      </c>
      <c r="R67" s="57" t="str">
        <f t="shared" ca="1" si="21"/>
        <v/>
      </c>
      <c r="S67" s="57" t="str">
        <f t="shared" ca="1" si="41"/>
        <v/>
      </c>
      <c r="T67" s="57" t="str">
        <f t="shared" ca="1" si="42"/>
        <v/>
      </c>
      <c r="U67" s="61" t="str">
        <f t="shared" ca="1" si="65"/>
        <v/>
      </c>
      <c r="V67" s="61" t="str">
        <f t="shared" ca="1" si="65"/>
        <v/>
      </c>
      <c r="W67" s="61" t="str">
        <f t="shared" ca="1" si="65"/>
        <v/>
      </c>
      <c r="X67" s="61" t="str">
        <f t="shared" ca="1" si="65"/>
        <v/>
      </c>
      <c r="Y67" s="57" t="str">
        <f t="shared" ca="1" si="65"/>
        <v/>
      </c>
      <c r="Z67" s="57" t="str">
        <f t="shared" ca="1" si="44"/>
        <v/>
      </c>
      <c r="AA67" s="61" t="str">
        <f t="shared" ca="1" si="66"/>
        <v/>
      </c>
      <c r="AB67" s="61" t="str">
        <f t="shared" ca="1" si="66"/>
        <v/>
      </c>
      <c r="AC67" s="61" t="str">
        <f t="shared" ca="1" si="66"/>
        <v/>
      </c>
      <c r="AD67" s="61" t="str">
        <f t="shared" ca="1" si="61"/>
        <v/>
      </c>
      <c r="AE67" s="61" t="str">
        <f t="shared" ca="1" si="62"/>
        <v/>
      </c>
      <c r="AF67" s="57" t="str">
        <f t="shared" ca="1" si="22"/>
        <v/>
      </c>
      <c r="AG67" s="57" t="str">
        <f t="shared" ca="1" si="63"/>
        <v/>
      </c>
      <c r="AH67" s="57" t="str">
        <f t="shared" ca="1" si="64"/>
        <v/>
      </c>
      <c r="AI67" s="62" t="str">
        <f t="shared" ca="1" si="46"/>
        <v/>
      </c>
      <c r="AJ67" s="63" t="str">
        <f t="shared" ca="1" si="60"/>
        <v/>
      </c>
      <c r="AK67" s="57" t="str">
        <f t="shared" ca="1" si="60"/>
        <v/>
      </c>
      <c r="AL67" s="176" t="str">
        <f t="shared" ca="1" si="60"/>
        <v/>
      </c>
      <c r="AM67" s="176" t="str">
        <f t="shared" ca="1" si="59"/>
        <v/>
      </c>
      <c r="AN67" s="57" t="str">
        <f t="shared" ca="1" si="59"/>
        <v/>
      </c>
      <c r="AO67" s="57" t="str">
        <f t="shared" ca="1" si="59"/>
        <v/>
      </c>
      <c r="AP67" s="57" t="str">
        <f t="shared" ca="1" si="59"/>
        <v/>
      </c>
      <c r="AQ67" s="57" t="str">
        <f t="shared" ca="1" si="59"/>
        <v/>
      </c>
      <c r="AR67" s="57" t="str">
        <f t="shared" ca="1" si="59"/>
        <v/>
      </c>
      <c r="AS67" s="57" t="str">
        <f ca="1">IFERROR(VLOOKUP(L67,Parameter!F:O,10,FALSE),"")</f>
        <v/>
      </c>
      <c r="AT67" s="61" t="str">
        <f ca="1">IF(D67="","",IFERROR(IF(VLOOKUP(N67,Parameter!C:L,10,FALSE)=$AT$8,"ok","F"),"L"))</f>
        <v/>
      </c>
      <c r="AU67" s="57" t="str">
        <f t="shared" ca="1" si="8"/>
        <v/>
      </c>
      <c r="AV67" s="57" t="str">
        <f t="shared" ca="1" si="8"/>
        <v/>
      </c>
      <c r="AW67" s="57" t="str">
        <f t="shared" ca="1" si="68"/>
        <v/>
      </c>
      <c r="AX67" s="57" t="str">
        <f t="shared" ca="1" si="68"/>
        <v/>
      </c>
      <c r="AY67" s="57" t="str">
        <f t="shared" ca="1" si="68"/>
        <v/>
      </c>
      <c r="AZ67" s="57" t="str">
        <f t="shared" ca="1" si="68"/>
        <v/>
      </c>
      <c r="BA67" s="57" t="str">
        <f t="shared" ca="1" si="9"/>
        <v/>
      </c>
      <c r="BB67" s="57" t="str">
        <f t="shared" ca="1" si="68"/>
        <v/>
      </c>
      <c r="BC67" s="57" t="str">
        <f t="shared" ca="1" si="68"/>
        <v/>
      </c>
      <c r="BD67" s="57" t="str">
        <f t="shared" ca="1" si="68"/>
        <v/>
      </c>
      <c r="BE67" s="57" t="str">
        <f t="shared" ca="1" si="68"/>
        <v/>
      </c>
      <c r="BF67" s="57" t="str">
        <f t="shared" ca="1" si="48"/>
        <v/>
      </c>
      <c r="BG67" s="57" t="str">
        <f t="shared" ca="1" si="68"/>
        <v/>
      </c>
      <c r="BH67" s="57" t="str">
        <f t="shared" ca="1" si="68"/>
        <v/>
      </c>
      <c r="BI67" s="57" t="str">
        <f t="shared" ca="1" si="68"/>
        <v/>
      </c>
      <c r="BJ67" s="57" t="str">
        <f t="shared" ca="1" si="68"/>
        <v/>
      </c>
      <c r="BK67" s="57" t="str">
        <f t="shared" ca="1" si="56"/>
        <v/>
      </c>
      <c r="BL67" s="57" t="str">
        <f t="shared" ca="1" si="56"/>
        <v/>
      </c>
      <c r="BM67" s="57" t="str">
        <f t="shared" ca="1" si="56"/>
        <v/>
      </c>
      <c r="BN67" s="57" t="str">
        <f t="shared" ca="1" si="71"/>
        <v/>
      </c>
      <c r="BO67" s="57" t="str">
        <f t="shared" ca="1" si="71"/>
        <v/>
      </c>
      <c r="BP67" s="57" t="str">
        <f t="shared" ca="1" si="71"/>
        <v/>
      </c>
      <c r="BQ67" s="57" t="str">
        <f t="shared" ca="1" si="71"/>
        <v/>
      </c>
      <c r="BR67" s="57" t="str">
        <f t="shared" ca="1" si="56"/>
        <v/>
      </c>
      <c r="BS67" s="57" t="str">
        <f t="shared" ca="1" si="73"/>
        <v/>
      </c>
      <c r="BT67" s="57" t="str">
        <f t="shared" ca="1" si="73"/>
        <v/>
      </c>
      <c r="BU67" s="57" t="str">
        <f t="shared" ca="1" si="73"/>
        <v/>
      </c>
      <c r="BV67" s="57" t="str">
        <f t="shared" ca="1" si="73"/>
        <v/>
      </c>
      <c r="BW67" s="57" t="str">
        <f t="shared" ca="1" si="50"/>
        <v/>
      </c>
      <c r="BX67" s="57" t="str">
        <f t="shared" ca="1" si="50"/>
        <v/>
      </c>
      <c r="BY67" s="57" t="str">
        <f t="shared" ca="1" si="72"/>
        <v/>
      </c>
      <c r="BZ67" s="57" t="str">
        <f t="shared" ca="1" si="72"/>
        <v/>
      </c>
      <c r="CA67" s="57" t="str">
        <f t="shared" ca="1" si="72"/>
        <v/>
      </c>
      <c r="CB67" s="57" t="str">
        <f t="shared" ca="1" si="72"/>
        <v/>
      </c>
      <c r="CC67" s="57" t="str">
        <f t="shared" ca="1" si="23"/>
        <v/>
      </c>
      <c r="CD67" s="57"/>
      <c r="CE67" s="57" t="str">
        <f t="shared" ca="1" si="24"/>
        <v/>
      </c>
      <c r="CF67" s="57" t="str">
        <f t="shared" ca="1" si="25"/>
        <v/>
      </c>
      <c r="CG67" s="57" t="str">
        <f t="shared" ca="1" si="26"/>
        <v/>
      </c>
      <c r="CH67" s="57" t="str">
        <f t="shared" ca="1" si="27"/>
        <v/>
      </c>
      <c r="CI67" s="57" t="str">
        <f t="shared" ca="1" si="28"/>
        <v/>
      </c>
      <c r="CJ67" s="57"/>
      <c r="CK67" s="57" t="str">
        <f t="shared" ca="1" si="51"/>
        <v/>
      </c>
      <c r="CL67" s="57" t="str">
        <f t="shared" ca="1" si="51"/>
        <v/>
      </c>
      <c r="CM67" s="57" t="str">
        <f t="shared" ca="1" si="51"/>
        <v/>
      </c>
      <c r="CN67" s="57" t="str">
        <f t="shared" ca="1" si="51"/>
        <v/>
      </c>
      <c r="CO67" s="57" t="str">
        <f t="shared" ca="1" si="52"/>
        <v/>
      </c>
      <c r="CP67" s="57" t="str">
        <f t="shared" ca="1" si="52"/>
        <v/>
      </c>
      <c r="CQ67" s="57" t="str">
        <f t="shared" ca="1" si="52"/>
        <v/>
      </c>
      <c r="CR67" s="57" t="str">
        <f t="shared" ca="1" si="52"/>
        <v/>
      </c>
      <c r="CS67" s="57" t="str">
        <f t="shared" ca="1" si="52"/>
        <v/>
      </c>
      <c r="CT67" s="57" t="str">
        <f t="shared" ca="1" si="53"/>
        <v/>
      </c>
      <c r="CU67" s="57" t="str">
        <f t="shared" ca="1" si="53"/>
        <v/>
      </c>
      <c r="CV67" s="57" t="str">
        <f t="shared" ca="1" si="53"/>
        <v/>
      </c>
      <c r="CW67" s="57" t="str">
        <f t="shared" ca="1" si="53"/>
        <v/>
      </c>
      <c r="CX67" s="57" t="str">
        <f t="shared" ca="1" si="30"/>
        <v/>
      </c>
      <c r="CY67" s="57" t="str">
        <f t="shared" ca="1" si="70"/>
        <v/>
      </c>
      <c r="CZ67" s="57" t="str">
        <f t="shared" ca="1" si="70"/>
        <v/>
      </c>
      <c r="DA67" s="57" t="str">
        <f t="shared" ca="1" si="69"/>
        <v/>
      </c>
      <c r="DB67" s="57" t="str">
        <f t="shared" ca="1" si="69"/>
        <v/>
      </c>
      <c r="DC67" s="57" t="str">
        <f t="shared" ca="1" si="69"/>
        <v/>
      </c>
      <c r="DD67" s="57" t="str">
        <f t="shared" ca="1" si="69"/>
        <v/>
      </c>
      <c r="DE67" s="57" t="str">
        <f t="shared" ca="1" si="54"/>
        <v/>
      </c>
      <c r="DF67" s="57" t="str">
        <f t="shared" ca="1" si="54"/>
        <v/>
      </c>
      <c r="DG67" s="57" t="str">
        <f t="shared" ca="1" si="54"/>
        <v/>
      </c>
      <c r="DH67" s="57" t="str">
        <f t="shared" ca="1" si="31"/>
        <v/>
      </c>
      <c r="DI67" s="57" t="str">
        <f t="shared" ca="1" si="49"/>
        <v/>
      </c>
      <c r="DJ67" s="57" t="str">
        <f t="shared" ca="1" si="49"/>
        <v/>
      </c>
      <c r="DK67" s="57" t="str">
        <f t="shared" ca="1" si="49"/>
        <v/>
      </c>
      <c r="DL67" s="57" t="str">
        <f t="shared" ca="1" si="49"/>
        <v/>
      </c>
      <c r="DM67" s="57" t="str">
        <f t="shared" ca="1" si="32"/>
        <v/>
      </c>
      <c r="DN67" s="57" t="str">
        <f t="shared" ca="1" si="55"/>
        <v/>
      </c>
      <c r="DO67" s="57" t="str">
        <f t="shared" ca="1" si="55"/>
        <v/>
      </c>
      <c r="DP67" s="57" t="str">
        <f t="shared" ca="1" si="55"/>
        <v/>
      </c>
      <c r="DQ67" s="57" t="str">
        <f t="shared" ca="1" si="55"/>
        <v/>
      </c>
      <c r="DR67" s="57" t="str">
        <f t="shared" ca="1" si="55"/>
        <v/>
      </c>
      <c r="DS67" s="57" t="str">
        <f t="shared" ca="1" si="55"/>
        <v/>
      </c>
    </row>
    <row r="68" spans="1:123" s="64" customFormat="1">
      <c r="A68" s="57" t="str">
        <f t="shared" ca="1" si="16"/>
        <v/>
      </c>
      <c r="B68" s="109" t="str">
        <f t="shared" ca="1" si="17"/>
        <v/>
      </c>
      <c r="C68" s="110">
        <v>58</v>
      </c>
      <c r="D68" s="110" t="str">
        <f t="shared" ca="1" si="33"/>
        <v/>
      </c>
      <c r="E68" s="111"/>
      <c r="F68" s="111"/>
      <c r="G68" s="110" t="str">
        <f t="shared" ca="1" si="34"/>
        <v/>
      </c>
      <c r="H68" s="110" t="str">
        <f t="shared" ca="1" si="35"/>
        <v/>
      </c>
      <c r="I68" s="112" t="str">
        <f ca="1">IFERROR(VLOOKUP(H68,Parameter!L:M,2,FALSE),"")</f>
        <v/>
      </c>
      <c r="J68" s="110" t="str">
        <f t="shared" ca="1" si="36"/>
        <v/>
      </c>
      <c r="K68" s="112" t="str">
        <f ca="1">IFERROR(VLOOKUP(J68,Parameter!I:K,3,FALSE),"")</f>
        <v/>
      </c>
      <c r="L68" s="110" t="str">
        <f t="shared" ca="1" si="37"/>
        <v/>
      </c>
      <c r="M68" s="112" t="str">
        <f ca="1">IFERROR(VLOOKUP(L68,Parameter!F:H,3,FALSE),"")</f>
        <v/>
      </c>
      <c r="N68" s="110" t="str">
        <f t="shared" ca="1" si="38"/>
        <v/>
      </c>
      <c r="O68" s="112" t="str">
        <f ca="1">IFERROR(VLOOKUP(N68,Parameter!C:E,3,FALSE),"")</f>
        <v/>
      </c>
      <c r="P68" s="112" t="str">
        <f t="shared" ca="1" si="39"/>
        <v/>
      </c>
      <c r="Q68" s="112" t="str">
        <f t="shared" ca="1" si="40"/>
        <v/>
      </c>
      <c r="R68" s="110" t="str">
        <f t="shared" ca="1" si="21"/>
        <v/>
      </c>
      <c r="S68" s="110" t="str">
        <f t="shared" ca="1" si="41"/>
        <v/>
      </c>
      <c r="T68" s="110" t="str">
        <f t="shared" ca="1" si="42"/>
        <v/>
      </c>
      <c r="U68" s="112" t="str">
        <f t="shared" ca="1" si="65"/>
        <v/>
      </c>
      <c r="V68" s="112" t="str">
        <f t="shared" ca="1" si="65"/>
        <v/>
      </c>
      <c r="W68" s="112" t="str">
        <f t="shared" ca="1" si="65"/>
        <v/>
      </c>
      <c r="X68" s="112" t="str">
        <f t="shared" ca="1" si="65"/>
        <v/>
      </c>
      <c r="Y68" s="110" t="str">
        <f t="shared" ca="1" si="65"/>
        <v/>
      </c>
      <c r="Z68" s="110" t="str">
        <f t="shared" ca="1" si="44"/>
        <v/>
      </c>
      <c r="AA68" s="111" t="str">
        <f t="shared" ca="1" si="66"/>
        <v/>
      </c>
      <c r="AB68" s="112" t="str">
        <f t="shared" ca="1" si="66"/>
        <v/>
      </c>
      <c r="AC68" s="112" t="str">
        <f t="shared" ca="1" si="66"/>
        <v/>
      </c>
      <c r="AD68" s="112" t="str">
        <f t="shared" ca="1" si="61"/>
        <v/>
      </c>
      <c r="AE68" s="111" t="str">
        <f t="shared" ca="1" si="62"/>
        <v/>
      </c>
      <c r="AF68" s="110" t="str">
        <f t="shared" ca="1" si="22"/>
        <v/>
      </c>
      <c r="AG68" s="110" t="str">
        <f t="shared" ca="1" si="63"/>
        <v/>
      </c>
      <c r="AH68" s="110" t="str">
        <f t="shared" ca="1" si="64"/>
        <v/>
      </c>
      <c r="AI68" s="113" t="str">
        <f t="shared" ca="1" si="46"/>
        <v/>
      </c>
      <c r="AJ68" s="114" t="str">
        <f t="shared" ca="1" si="60"/>
        <v/>
      </c>
      <c r="AK68" s="110" t="str">
        <f t="shared" ca="1" si="60"/>
        <v/>
      </c>
      <c r="AL68" s="177" t="str">
        <f t="shared" ca="1" si="60"/>
        <v/>
      </c>
      <c r="AM68" s="177" t="str">
        <f t="shared" ca="1" si="59"/>
        <v/>
      </c>
      <c r="AN68" s="110" t="str">
        <f t="shared" ca="1" si="59"/>
        <v/>
      </c>
      <c r="AO68" s="110" t="str">
        <f t="shared" ca="1" si="59"/>
        <v/>
      </c>
      <c r="AP68" s="110" t="str">
        <f t="shared" ca="1" si="59"/>
        <v/>
      </c>
      <c r="AQ68" s="110" t="str">
        <f t="shared" ca="1" si="59"/>
        <v/>
      </c>
      <c r="AR68" s="110" t="str">
        <f t="shared" ca="1" si="59"/>
        <v/>
      </c>
      <c r="AS68" s="57" t="str">
        <f ca="1">IFERROR(VLOOKUP(L68,Parameter!F:O,10,FALSE),"")</f>
        <v/>
      </c>
      <c r="AT68" s="61" t="str">
        <f ca="1">IF(D68="","",IFERROR(IF(VLOOKUP(N68,Parameter!C:L,10,FALSE)=$AT$8,"ok","F"),"L"))</f>
        <v/>
      </c>
      <c r="AU68" s="110" t="str">
        <f t="shared" ca="1" si="8"/>
        <v/>
      </c>
      <c r="AV68" s="110" t="str">
        <f t="shared" ca="1" si="8"/>
        <v/>
      </c>
      <c r="AW68" s="110" t="str">
        <f t="shared" ref="AW68:BL74" ca="1" si="74">IFERROR(INDIRECT($C68&amp;"!"&amp;AW$9),"")</f>
        <v/>
      </c>
      <c r="AX68" s="110" t="str">
        <f t="shared" ca="1" si="74"/>
        <v/>
      </c>
      <c r="AY68" s="110" t="str">
        <f t="shared" ca="1" si="74"/>
        <v/>
      </c>
      <c r="AZ68" s="110" t="str">
        <f t="shared" ca="1" si="74"/>
        <v/>
      </c>
      <c r="BA68" s="110" t="str">
        <f t="shared" ca="1" si="9"/>
        <v/>
      </c>
      <c r="BB68" s="110" t="str">
        <f t="shared" ca="1" si="74"/>
        <v/>
      </c>
      <c r="BC68" s="110" t="str">
        <f t="shared" ca="1" si="74"/>
        <v/>
      </c>
      <c r="BD68" s="110" t="str">
        <f t="shared" ca="1" si="74"/>
        <v/>
      </c>
      <c r="BE68" s="110" t="str">
        <f t="shared" ca="1" si="74"/>
        <v/>
      </c>
      <c r="BF68" s="110" t="str">
        <f t="shared" ca="1" si="48"/>
        <v/>
      </c>
      <c r="BG68" s="110" t="str">
        <f t="shared" ca="1" si="74"/>
        <v/>
      </c>
      <c r="BH68" s="110" t="str">
        <f t="shared" ca="1" si="74"/>
        <v/>
      </c>
      <c r="BI68" s="110" t="str">
        <f t="shared" ca="1" si="74"/>
        <v/>
      </c>
      <c r="BJ68" s="110" t="str">
        <f t="shared" ca="1" si="74"/>
        <v/>
      </c>
      <c r="BK68" s="110" t="str">
        <f t="shared" ca="1" si="74"/>
        <v/>
      </c>
      <c r="BL68" s="110" t="str">
        <f t="shared" ca="1" si="74"/>
        <v/>
      </c>
      <c r="BM68" s="110" t="str">
        <f t="shared" ca="1" si="56"/>
        <v/>
      </c>
      <c r="BN68" s="110" t="str">
        <f t="shared" ca="1" si="71"/>
        <v/>
      </c>
      <c r="BO68" s="110" t="str">
        <f t="shared" ca="1" si="71"/>
        <v/>
      </c>
      <c r="BP68" s="110" t="str">
        <f t="shared" ca="1" si="71"/>
        <v/>
      </c>
      <c r="BQ68" s="110" t="str">
        <f t="shared" ca="1" si="71"/>
        <v/>
      </c>
      <c r="BR68" s="110" t="str">
        <f t="shared" ca="1" si="56"/>
        <v/>
      </c>
      <c r="BS68" s="110" t="str">
        <f t="shared" ca="1" si="73"/>
        <v/>
      </c>
      <c r="BT68" s="110" t="str">
        <f t="shared" ca="1" si="73"/>
        <v/>
      </c>
      <c r="BU68" s="110" t="str">
        <f t="shared" ca="1" si="73"/>
        <v/>
      </c>
      <c r="BV68" s="110" t="str">
        <f t="shared" ca="1" si="73"/>
        <v/>
      </c>
      <c r="BW68" s="57" t="str">
        <f t="shared" ca="1" si="50"/>
        <v/>
      </c>
      <c r="BX68" s="57" t="str">
        <f t="shared" ca="1" si="50"/>
        <v/>
      </c>
      <c r="BY68" s="57" t="str">
        <f t="shared" ca="1" si="72"/>
        <v/>
      </c>
      <c r="BZ68" s="57" t="str">
        <f t="shared" ca="1" si="72"/>
        <v/>
      </c>
      <c r="CA68" s="57" t="str">
        <f t="shared" ca="1" si="72"/>
        <v/>
      </c>
      <c r="CB68" s="57" t="str">
        <f t="shared" ca="1" si="72"/>
        <v/>
      </c>
      <c r="CC68" s="57" t="str">
        <f t="shared" ca="1" si="23"/>
        <v/>
      </c>
      <c r="CD68" s="57"/>
      <c r="CE68" s="57" t="str">
        <f t="shared" ca="1" si="24"/>
        <v/>
      </c>
      <c r="CF68" s="57" t="str">
        <f t="shared" ca="1" si="25"/>
        <v/>
      </c>
      <c r="CG68" s="57" t="str">
        <f t="shared" ca="1" si="26"/>
        <v/>
      </c>
      <c r="CH68" s="57" t="str">
        <f t="shared" ca="1" si="27"/>
        <v/>
      </c>
      <c r="CI68" s="57" t="str">
        <f t="shared" ca="1" si="28"/>
        <v/>
      </c>
      <c r="CJ68" s="57"/>
      <c r="CK68" s="57" t="str">
        <f t="shared" ca="1" si="51"/>
        <v/>
      </c>
      <c r="CL68" s="57" t="str">
        <f t="shared" ca="1" si="51"/>
        <v/>
      </c>
      <c r="CM68" s="57" t="str">
        <f t="shared" ca="1" si="51"/>
        <v/>
      </c>
      <c r="CN68" s="57" t="str">
        <f t="shared" ca="1" si="51"/>
        <v/>
      </c>
      <c r="CO68" s="57" t="str">
        <f t="shared" ca="1" si="52"/>
        <v/>
      </c>
      <c r="CP68" s="57" t="str">
        <f t="shared" ca="1" si="52"/>
        <v/>
      </c>
      <c r="CQ68" s="57" t="str">
        <f t="shared" ca="1" si="52"/>
        <v/>
      </c>
      <c r="CR68" s="57" t="str">
        <f t="shared" ca="1" si="52"/>
        <v/>
      </c>
      <c r="CS68" s="57" t="str">
        <f t="shared" ca="1" si="52"/>
        <v/>
      </c>
      <c r="CT68" s="57" t="str">
        <f t="shared" ca="1" si="53"/>
        <v/>
      </c>
      <c r="CU68" s="57" t="str">
        <f t="shared" ca="1" si="53"/>
        <v/>
      </c>
      <c r="CV68" s="57" t="str">
        <f t="shared" ca="1" si="53"/>
        <v/>
      </c>
      <c r="CW68" s="57" t="str">
        <f t="shared" ca="1" si="53"/>
        <v/>
      </c>
      <c r="CX68" s="57" t="str">
        <f t="shared" ca="1" si="30"/>
        <v/>
      </c>
      <c r="CY68" s="57" t="str">
        <f t="shared" ca="1" si="70"/>
        <v/>
      </c>
      <c r="CZ68" s="57" t="str">
        <f t="shared" ca="1" si="70"/>
        <v/>
      </c>
      <c r="DA68" s="57" t="str">
        <f t="shared" ca="1" si="69"/>
        <v/>
      </c>
      <c r="DB68" s="57" t="str">
        <f t="shared" ca="1" si="69"/>
        <v/>
      </c>
      <c r="DC68" s="57" t="str">
        <f t="shared" ca="1" si="69"/>
        <v/>
      </c>
      <c r="DD68" s="57" t="str">
        <f t="shared" ca="1" si="69"/>
        <v/>
      </c>
      <c r="DE68" s="57" t="str">
        <f t="shared" ca="1" si="54"/>
        <v/>
      </c>
      <c r="DF68" s="57" t="str">
        <f t="shared" ca="1" si="54"/>
        <v/>
      </c>
      <c r="DG68" s="57" t="str">
        <f t="shared" ca="1" si="54"/>
        <v/>
      </c>
      <c r="DH68" s="57" t="str">
        <f t="shared" ca="1" si="31"/>
        <v/>
      </c>
      <c r="DI68" s="57" t="str">
        <f t="shared" ca="1" si="49"/>
        <v/>
      </c>
      <c r="DJ68" s="57" t="str">
        <f t="shared" ca="1" si="49"/>
        <v/>
      </c>
      <c r="DK68" s="57" t="str">
        <f t="shared" ca="1" si="49"/>
        <v/>
      </c>
      <c r="DL68" s="57" t="str">
        <f t="shared" ca="1" si="49"/>
        <v/>
      </c>
      <c r="DM68" s="57" t="str">
        <f t="shared" ca="1" si="32"/>
        <v/>
      </c>
      <c r="DN68" s="57" t="str">
        <f t="shared" ca="1" si="55"/>
        <v/>
      </c>
      <c r="DO68" s="57" t="str">
        <f t="shared" ca="1" si="55"/>
        <v/>
      </c>
      <c r="DP68" s="57" t="str">
        <f t="shared" ca="1" si="55"/>
        <v/>
      </c>
      <c r="DQ68" s="57" t="str">
        <f t="shared" ca="1" si="55"/>
        <v/>
      </c>
      <c r="DR68" s="57" t="str">
        <f t="shared" ca="1" si="55"/>
        <v/>
      </c>
      <c r="DS68" s="57" t="str">
        <f t="shared" ca="1" si="55"/>
        <v/>
      </c>
    </row>
    <row r="69" spans="1:123" s="64" customFormat="1">
      <c r="A69" s="57" t="str">
        <f t="shared" ca="1" si="16"/>
        <v/>
      </c>
      <c r="B69" s="106" t="str">
        <f t="shared" ca="1" si="17"/>
        <v/>
      </c>
      <c r="C69" s="60">
        <v>59</v>
      </c>
      <c r="D69" s="57" t="str">
        <f t="shared" ca="1" si="33"/>
        <v/>
      </c>
      <c r="E69" s="61"/>
      <c r="F69" s="61"/>
      <c r="G69" s="57" t="str">
        <f t="shared" ca="1" si="34"/>
        <v/>
      </c>
      <c r="H69" s="57" t="str">
        <f t="shared" ca="1" si="35"/>
        <v/>
      </c>
      <c r="I69" s="61" t="str">
        <f ca="1">IFERROR(VLOOKUP(H69,Parameter!L:M,2,FALSE),"")</f>
        <v/>
      </c>
      <c r="J69" s="57" t="str">
        <f t="shared" ca="1" si="36"/>
        <v/>
      </c>
      <c r="K69" s="61" t="str">
        <f ca="1">IFERROR(VLOOKUP(J69,Parameter!I:K,3,FALSE),"")</f>
        <v/>
      </c>
      <c r="L69" s="57" t="str">
        <f t="shared" ca="1" si="37"/>
        <v/>
      </c>
      <c r="M69" s="61" t="str">
        <f ca="1">IFERROR(VLOOKUP(L69,Parameter!F:H,3,FALSE),"")</f>
        <v/>
      </c>
      <c r="N69" s="57" t="str">
        <f t="shared" ca="1" si="38"/>
        <v/>
      </c>
      <c r="O69" s="61" t="str">
        <f ca="1">IFERROR(VLOOKUP(N69,Parameter!C:E,3,FALSE),"")</f>
        <v/>
      </c>
      <c r="P69" s="61" t="str">
        <f t="shared" ca="1" si="39"/>
        <v/>
      </c>
      <c r="Q69" s="61" t="str">
        <f t="shared" ca="1" si="40"/>
        <v/>
      </c>
      <c r="R69" s="57" t="str">
        <f t="shared" ca="1" si="21"/>
        <v/>
      </c>
      <c r="S69" s="57" t="str">
        <f t="shared" ca="1" si="41"/>
        <v/>
      </c>
      <c r="T69" s="57" t="str">
        <f t="shared" ca="1" si="42"/>
        <v/>
      </c>
      <c r="U69" s="61" t="str">
        <f t="shared" ca="1" si="65"/>
        <v/>
      </c>
      <c r="V69" s="61" t="str">
        <f t="shared" ca="1" si="65"/>
        <v/>
      </c>
      <c r="W69" s="61" t="str">
        <f t="shared" ca="1" si="65"/>
        <v/>
      </c>
      <c r="X69" s="61" t="str">
        <f t="shared" ca="1" si="65"/>
        <v/>
      </c>
      <c r="Y69" s="57" t="str">
        <f t="shared" ca="1" si="65"/>
        <v/>
      </c>
      <c r="Z69" s="57" t="str">
        <f t="shared" ca="1" si="44"/>
        <v/>
      </c>
      <c r="AA69" s="61" t="str">
        <f t="shared" ca="1" si="66"/>
        <v/>
      </c>
      <c r="AB69" s="61" t="str">
        <f t="shared" ca="1" si="66"/>
        <v/>
      </c>
      <c r="AC69" s="61" t="str">
        <f t="shared" ca="1" si="66"/>
        <v/>
      </c>
      <c r="AD69" s="61" t="str">
        <f t="shared" ca="1" si="61"/>
        <v/>
      </c>
      <c r="AE69" s="61" t="str">
        <f t="shared" ca="1" si="62"/>
        <v/>
      </c>
      <c r="AF69" s="57" t="str">
        <f t="shared" ca="1" si="22"/>
        <v/>
      </c>
      <c r="AG69" s="57" t="str">
        <f t="shared" ca="1" si="63"/>
        <v/>
      </c>
      <c r="AH69" s="57" t="str">
        <f t="shared" ca="1" si="64"/>
        <v/>
      </c>
      <c r="AI69" s="62" t="str">
        <f t="shared" ca="1" si="46"/>
        <v/>
      </c>
      <c r="AJ69" s="63" t="str">
        <f t="shared" ca="1" si="60"/>
        <v/>
      </c>
      <c r="AK69" s="57" t="str">
        <f t="shared" ca="1" si="60"/>
        <v/>
      </c>
      <c r="AL69" s="176" t="str">
        <f t="shared" ca="1" si="60"/>
        <v/>
      </c>
      <c r="AM69" s="176" t="str">
        <f t="shared" ca="1" si="59"/>
        <v/>
      </c>
      <c r="AN69" s="57" t="str">
        <f t="shared" ca="1" si="59"/>
        <v/>
      </c>
      <c r="AO69" s="57" t="str">
        <f t="shared" ca="1" si="59"/>
        <v/>
      </c>
      <c r="AP69" s="57" t="str">
        <f t="shared" ca="1" si="59"/>
        <v/>
      </c>
      <c r="AQ69" s="57" t="str">
        <f t="shared" ca="1" si="59"/>
        <v/>
      </c>
      <c r="AR69" s="57" t="str">
        <f t="shared" ca="1" si="59"/>
        <v/>
      </c>
      <c r="AS69" s="57" t="str">
        <f ca="1">IFERROR(VLOOKUP(L69,Parameter!F:O,10,FALSE),"")</f>
        <v/>
      </c>
      <c r="AT69" s="61" t="str">
        <f ca="1">IF(D69="","",IFERROR(IF(VLOOKUP(N69,Parameter!C:L,10,FALSE)=$AT$8,"ok","F"),"L"))</f>
        <v/>
      </c>
      <c r="AU69" s="57" t="str">
        <f t="shared" ca="1" si="8"/>
        <v/>
      </c>
      <c r="AV69" s="57" t="str">
        <f t="shared" ca="1" si="8"/>
        <v/>
      </c>
      <c r="AW69" s="57" t="str">
        <f t="shared" ca="1" si="74"/>
        <v/>
      </c>
      <c r="AX69" s="57" t="str">
        <f t="shared" ca="1" si="74"/>
        <v/>
      </c>
      <c r="AY69" s="57" t="str">
        <f t="shared" ca="1" si="74"/>
        <v/>
      </c>
      <c r="AZ69" s="57" t="str">
        <f t="shared" ca="1" si="74"/>
        <v/>
      </c>
      <c r="BA69" s="57" t="str">
        <f t="shared" ca="1" si="9"/>
        <v/>
      </c>
      <c r="BB69" s="57" t="str">
        <f t="shared" ca="1" si="74"/>
        <v/>
      </c>
      <c r="BC69" s="57" t="str">
        <f t="shared" ca="1" si="74"/>
        <v/>
      </c>
      <c r="BD69" s="57" t="str">
        <f t="shared" ca="1" si="74"/>
        <v/>
      </c>
      <c r="BE69" s="57" t="str">
        <f t="shared" ca="1" si="74"/>
        <v/>
      </c>
      <c r="BF69" s="57" t="str">
        <f t="shared" ca="1" si="48"/>
        <v/>
      </c>
      <c r="BG69" s="57" t="str">
        <f t="shared" ca="1" si="74"/>
        <v/>
      </c>
      <c r="BH69" s="57" t="str">
        <f t="shared" ca="1" si="74"/>
        <v/>
      </c>
      <c r="BI69" s="57" t="str">
        <f t="shared" ca="1" si="74"/>
        <v/>
      </c>
      <c r="BJ69" s="57" t="str">
        <f t="shared" ca="1" si="74"/>
        <v/>
      </c>
      <c r="BK69" s="57" t="str">
        <f t="shared" ca="1" si="56"/>
        <v/>
      </c>
      <c r="BL69" s="57" t="str">
        <f t="shared" ca="1" si="56"/>
        <v/>
      </c>
      <c r="BM69" s="57" t="str">
        <f t="shared" ca="1" si="56"/>
        <v/>
      </c>
      <c r="BN69" s="57" t="str">
        <f t="shared" ca="1" si="71"/>
        <v/>
      </c>
      <c r="BO69" s="57" t="str">
        <f t="shared" ca="1" si="71"/>
        <v/>
      </c>
      <c r="BP69" s="57" t="str">
        <f t="shared" ca="1" si="71"/>
        <v/>
      </c>
      <c r="BQ69" s="57" t="str">
        <f t="shared" ca="1" si="71"/>
        <v/>
      </c>
      <c r="BR69" s="57" t="str">
        <f t="shared" ca="1" si="56"/>
        <v/>
      </c>
      <c r="BS69" s="57" t="str">
        <f t="shared" ca="1" si="73"/>
        <v/>
      </c>
      <c r="BT69" s="57" t="str">
        <f t="shared" ca="1" si="73"/>
        <v/>
      </c>
      <c r="BU69" s="57" t="str">
        <f t="shared" ca="1" si="73"/>
        <v/>
      </c>
      <c r="BV69" s="57" t="str">
        <f t="shared" ca="1" si="73"/>
        <v/>
      </c>
      <c r="BW69" s="57" t="str">
        <f t="shared" ca="1" si="50"/>
        <v/>
      </c>
      <c r="BX69" s="57" t="str">
        <f t="shared" ca="1" si="50"/>
        <v/>
      </c>
      <c r="BY69" s="57" t="str">
        <f t="shared" ca="1" si="72"/>
        <v/>
      </c>
      <c r="BZ69" s="57" t="str">
        <f t="shared" ca="1" si="72"/>
        <v/>
      </c>
      <c r="CA69" s="57" t="str">
        <f t="shared" ca="1" si="72"/>
        <v/>
      </c>
      <c r="CB69" s="57" t="str">
        <f t="shared" ca="1" si="72"/>
        <v/>
      </c>
      <c r="CC69" s="57" t="str">
        <f t="shared" ca="1" si="23"/>
        <v/>
      </c>
      <c r="CD69" s="57"/>
      <c r="CE69" s="57" t="str">
        <f t="shared" ca="1" si="24"/>
        <v/>
      </c>
      <c r="CF69" s="57" t="str">
        <f t="shared" ca="1" si="25"/>
        <v/>
      </c>
      <c r="CG69" s="57" t="str">
        <f t="shared" ca="1" si="26"/>
        <v/>
      </c>
      <c r="CH69" s="57" t="str">
        <f t="shared" ca="1" si="27"/>
        <v/>
      </c>
      <c r="CI69" s="57" t="str">
        <f t="shared" ca="1" si="28"/>
        <v/>
      </c>
      <c r="CJ69" s="57"/>
      <c r="CK69" s="57" t="str">
        <f t="shared" ca="1" si="51"/>
        <v/>
      </c>
      <c r="CL69" s="57" t="str">
        <f t="shared" ca="1" si="51"/>
        <v/>
      </c>
      <c r="CM69" s="57" t="str">
        <f t="shared" ca="1" si="51"/>
        <v/>
      </c>
      <c r="CN69" s="57" t="str">
        <f t="shared" ca="1" si="51"/>
        <v/>
      </c>
      <c r="CO69" s="57" t="str">
        <f t="shared" ca="1" si="52"/>
        <v/>
      </c>
      <c r="CP69" s="57" t="str">
        <f t="shared" ca="1" si="52"/>
        <v/>
      </c>
      <c r="CQ69" s="57" t="str">
        <f t="shared" ca="1" si="52"/>
        <v/>
      </c>
      <c r="CR69" s="57" t="str">
        <f t="shared" ca="1" si="52"/>
        <v/>
      </c>
      <c r="CS69" s="57" t="str">
        <f t="shared" ca="1" si="52"/>
        <v/>
      </c>
      <c r="CT69" s="57" t="str">
        <f t="shared" ca="1" si="53"/>
        <v/>
      </c>
      <c r="CU69" s="57" t="str">
        <f t="shared" ca="1" si="53"/>
        <v/>
      </c>
      <c r="CV69" s="57" t="str">
        <f t="shared" ca="1" si="53"/>
        <v/>
      </c>
      <c r="CW69" s="57" t="str">
        <f t="shared" ca="1" si="53"/>
        <v/>
      </c>
      <c r="CX69" s="57" t="str">
        <f t="shared" ca="1" si="30"/>
        <v/>
      </c>
      <c r="CY69" s="57" t="str">
        <f t="shared" ca="1" si="70"/>
        <v/>
      </c>
      <c r="CZ69" s="57" t="str">
        <f t="shared" ca="1" si="70"/>
        <v/>
      </c>
      <c r="DA69" s="57" t="str">
        <f t="shared" ca="1" si="69"/>
        <v/>
      </c>
      <c r="DB69" s="57" t="str">
        <f t="shared" ca="1" si="69"/>
        <v/>
      </c>
      <c r="DC69" s="57" t="str">
        <f t="shared" ca="1" si="69"/>
        <v/>
      </c>
      <c r="DD69" s="57" t="str">
        <f t="shared" ca="1" si="69"/>
        <v/>
      </c>
      <c r="DE69" s="57" t="str">
        <f t="shared" ca="1" si="54"/>
        <v/>
      </c>
      <c r="DF69" s="57" t="str">
        <f t="shared" ca="1" si="54"/>
        <v/>
      </c>
      <c r="DG69" s="57" t="str">
        <f t="shared" ca="1" si="54"/>
        <v/>
      </c>
      <c r="DH69" s="57" t="str">
        <f t="shared" ca="1" si="31"/>
        <v/>
      </c>
      <c r="DI69" s="57" t="str">
        <f t="shared" ca="1" si="49"/>
        <v/>
      </c>
      <c r="DJ69" s="57" t="str">
        <f t="shared" ca="1" si="49"/>
        <v/>
      </c>
      <c r="DK69" s="57" t="str">
        <f t="shared" ca="1" si="49"/>
        <v/>
      </c>
      <c r="DL69" s="57" t="str">
        <f t="shared" ca="1" si="49"/>
        <v/>
      </c>
      <c r="DM69" s="57" t="str">
        <f t="shared" ca="1" si="32"/>
        <v/>
      </c>
      <c r="DN69" s="57" t="str">
        <f t="shared" ca="1" si="55"/>
        <v/>
      </c>
      <c r="DO69" s="57" t="str">
        <f t="shared" ca="1" si="55"/>
        <v/>
      </c>
      <c r="DP69" s="57" t="str">
        <f t="shared" ca="1" si="55"/>
        <v/>
      </c>
      <c r="DQ69" s="57" t="str">
        <f t="shared" ref="DN69:DS111" ca="1" si="75">IFERROR(INDIRECT($C69&amp;"!"&amp;DQ$9),"")</f>
        <v/>
      </c>
      <c r="DR69" s="57" t="str">
        <f t="shared" ca="1" si="75"/>
        <v/>
      </c>
      <c r="DS69" s="57" t="str">
        <f t="shared" ca="1" si="75"/>
        <v/>
      </c>
    </row>
    <row r="70" spans="1:123" s="64" customFormat="1">
      <c r="A70" s="57" t="str">
        <f t="shared" ca="1" si="16"/>
        <v/>
      </c>
      <c r="B70" s="109" t="str">
        <f t="shared" ca="1" si="17"/>
        <v/>
      </c>
      <c r="C70" s="110">
        <v>60</v>
      </c>
      <c r="D70" s="110" t="str">
        <f t="shared" ca="1" si="33"/>
        <v/>
      </c>
      <c r="E70" s="111"/>
      <c r="F70" s="111"/>
      <c r="G70" s="110" t="str">
        <f t="shared" ca="1" si="34"/>
        <v/>
      </c>
      <c r="H70" s="110" t="str">
        <f t="shared" ca="1" si="35"/>
        <v/>
      </c>
      <c r="I70" s="112" t="str">
        <f ca="1">IFERROR(VLOOKUP(H70,Parameter!L:M,2,FALSE),"")</f>
        <v/>
      </c>
      <c r="J70" s="110" t="str">
        <f t="shared" ca="1" si="36"/>
        <v/>
      </c>
      <c r="K70" s="112" t="str">
        <f ca="1">IFERROR(VLOOKUP(J70,Parameter!I:K,3,FALSE),"")</f>
        <v/>
      </c>
      <c r="L70" s="110" t="str">
        <f t="shared" ca="1" si="37"/>
        <v/>
      </c>
      <c r="M70" s="112" t="str">
        <f ca="1">IFERROR(VLOOKUP(L70,Parameter!F:H,3,FALSE),"")</f>
        <v/>
      </c>
      <c r="N70" s="110" t="str">
        <f t="shared" ca="1" si="38"/>
        <v/>
      </c>
      <c r="O70" s="112" t="str">
        <f ca="1">IFERROR(VLOOKUP(N70,Parameter!C:E,3,FALSE),"")</f>
        <v/>
      </c>
      <c r="P70" s="112" t="str">
        <f t="shared" ca="1" si="39"/>
        <v/>
      </c>
      <c r="Q70" s="112" t="str">
        <f t="shared" ca="1" si="40"/>
        <v/>
      </c>
      <c r="R70" s="110" t="str">
        <f t="shared" ca="1" si="21"/>
        <v/>
      </c>
      <c r="S70" s="110" t="str">
        <f t="shared" ca="1" si="41"/>
        <v/>
      </c>
      <c r="T70" s="110" t="str">
        <f t="shared" ca="1" si="42"/>
        <v/>
      </c>
      <c r="U70" s="112" t="str">
        <f t="shared" ca="1" si="65"/>
        <v/>
      </c>
      <c r="V70" s="112" t="str">
        <f t="shared" ca="1" si="65"/>
        <v/>
      </c>
      <c r="W70" s="112" t="str">
        <f t="shared" ca="1" si="65"/>
        <v/>
      </c>
      <c r="X70" s="112" t="str">
        <f t="shared" ca="1" si="65"/>
        <v/>
      </c>
      <c r="Y70" s="110" t="str">
        <f t="shared" ca="1" si="65"/>
        <v/>
      </c>
      <c r="Z70" s="110" t="str">
        <f t="shared" ca="1" si="44"/>
        <v/>
      </c>
      <c r="AA70" s="111" t="str">
        <f t="shared" ca="1" si="66"/>
        <v/>
      </c>
      <c r="AB70" s="112" t="str">
        <f t="shared" ca="1" si="66"/>
        <v/>
      </c>
      <c r="AC70" s="112" t="str">
        <f t="shared" ca="1" si="66"/>
        <v/>
      </c>
      <c r="AD70" s="112" t="str">
        <f t="shared" ca="1" si="61"/>
        <v/>
      </c>
      <c r="AE70" s="111" t="str">
        <f t="shared" ca="1" si="62"/>
        <v/>
      </c>
      <c r="AF70" s="110" t="str">
        <f t="shared" ca="1" si="22"/>
        <v/>
      </c>
      <c r="AG70" s="110" t="str">
        <f t="shared" ca="1" si="63"/>
        <v/>
      </c>
      <c r="AH70" s="110" t="str">
        <f t="shared" ca="1" si="64"/>
        <v/>
      </c>
      <c r="AI70" s="113" t="str">
        <f t="shared" ca="1" si="46"/>
        <v/>
      </c>
      <c r="AJ70" s="114" t="str">
        <f t="shared" ca="1" si="60"/>
        <v/>
      </c>
      <c r="AK70" s="110" t="str">
        <f t="shared" ca="1" si="60"/>
        <v/>
      </c>
      <c r="AL70" s="177" t="str">
        <f t="shared" ca="1" si="60"/>
        <v/>
      </c>
      <c r="AM70" s="177" t="str">
        <f t="shared" ca="1" si="59"/>
        <v/>
      </c>
      <c r="AN70" s="110" t="str">
        <f t="shared" ca="1" si="59"/>
        <v/>
      </c>
      <c r="AO70" s="110" t="str">
        <f t="shared" ca="1" si="59"/>
        <v/>
      </c>
      <c r="AP70" s="110" t="str">
        <f t="shared" ca="1" si="59"/>
        <v/>
      </c>
      <c r="AQ70" s="110" t="str">
        <f t="shared" ca="1" si="59"/>
        <v/>
      </c>
      <c r="AR70" s="110" t="str">
        <f t="shared" ca="1" si="59"/>
        <v/>
      </c>
      <c r="AS70" s="57" t="str">
        <f ca="1">IFERROR(VLOOKUP(L70,Parameter!F:O,10,FALSE),"")</f>
        <v/>
      </c>
      <c r="AT70" s="61" t="str">
        <f ca="1">IF(D70="","",IFERROR(IF(VLOOKUP(N70,Parameter!C:L,10,FALSE)=$AT$8,"ok","F"),"L"))</f>
        <v/>
      </c>
      <c r="AU70" s="110" t="str">
        <f t="shared" ca="1" si="8"/>
        <v/>
      </c>
      <c r="AV70" s="110" t="str">
        <f t="shared" ca="1" si="8"/>
        <v/>
      </c>
      <c r="AW70" s="110" t="str">
        <f t="shared" ca="1" si="74"/>
        <v/>
      </c>
      <c r="AX70" s="110" t="str">
        <f t="shared" ca="1" si="74"/>
        <v/>
      </c>
      <c r="AY70" s="110" t="str">
        <f t="shared" ca="1" si="74"/>
        <v/>
      </c>
      <c r="AZ70" s="110" t="str">
        <f t="shared" ca="1" si="74"/>
        <v/>
      </c>
      <c r="BA70" s="110" t="str">
        <f t="shared" ca="1" si="9"/>
        <v/>
      </c>
      <c r="BB70" s="110" t="str">
        <f t="shared" ca="1" si="74"/>
        <v/>
      </c>
      <c r="BC70" s="110" t="str">
        <f t="shared" ca="1" si="74"/>
        <v/>
      </c>
      <c r="BD70" s="110" t="str">
        <f t="shared" ca="1" si="74"/>
        <v/>
      </c>
      <c r="BE70" s="110" t="str">
        <f t="shared" ca="1" si="74"/>
        <v/>
      </c>
      <c r="BF70" s="110" t="str">
        <f t="shared" ca="1" si="48"/>
        <v/>
      </c>
      <c r="BG70" s="110" t="str">
        <f t="shared" ca="1" si="74"/>
        <v/>
      </c>
      <c r="BH70" s="110" t="str">
        <f t="shared" ca="1" si="74"/>
        <v/>
      </c>
      <c r="BI70" s="110" t="str">
        <f t="shared" ca="1" si="74"/>
        <v/>
      </c>
      <c r="BJ70" s="110" t="str">
        <f t="shared" ca="1" si="74"/>
        <v/>
      </c>
      <c r="BK70" s="110" t="str">
        <f t="shared" ca="1" si="56"/>
        <v/>
      </c>
      <c r="BL70" s="110" t="str">
        <f t="shared" ca="1" si="56"/>
        <v/>
      </c>
      <c r="BM70" s="110" t="str">
        <f t="shared" ca="1" si="56"/>
        <v/>
      </c>
      <c r="BN70" s="110" t="str">
        <f t="shared" ca="1" si="71"/>
        <v/>
      </c>
      <c r="BO70" s="110" t="str">
        <f t="shared" ca="1" si="71"/>
        <v/>
      </c>
      <c r="BP70" s="110" t="str">
        <f t="shared" ca="1" si="71"/>
        <v/>
      </c>
      <c r="BQ70" s="110" t="str">
        <f t="shared" ca="1" si="71"/>
        <v/>
      </c>
      <c r="BR70" s="110" t="str">
        <f t="shared" ca="1" si="56"/>
        <v/>
      </c>
      <c r="BS70" s="110" t="str">
        <f t="shared" ca="1" si="73"/>
        <v/>
      </c>
      <c r="BT70" s="110" t="str">
        <f t="shared" ca="1" si="73"/>
        <v/>
      </c>
      <c r="BU70" s="110" t="str">
        <f t="shared" ca="1" si="73"/>
        <v/>
      </c>
      <c r="BV70" s="110" t="str">
        <f t="shared" ca="1" si="73"/>
        <v/>
      </c>
      <c r="BW70" s="57" t="str">
        <f t="shared" ca="1" si="50"/>
        <v/>
      </c>
      <c r="BX70" s="57" t="str">
        <f t="shared" ca="1" si="50"/>
        <v/>
      </c>
      <c r="BY70" s="57" t="str">
        <f t="shared" ca="1" si="72"/>
        <v/>
      </c>
      <c r="BZ70" s="57" t="str">
        <f t="shared" ca="1" si="72"/>
        <v/>
      </c>
      <c r="CA70" s="57" t="str">
        <f t="shared" ca="1" si="72"/>
        <v/>
      </c>
      <c r="CB70" s="57" t="str">
        <f t="shared" ca="1" si="72"/>
        <v/>
      </c>
      <c r="CC70" s="57" t="str">
        <f t="shared" ca="1" si="23"/>
        <v/>
      </c>
      <c r="CD70" s="57"/>
      <c r="CE70" s="57" t="str">
        <f t="shared" ca="1" si="24"/>
        <v/>
      </c>
      <c r="CF70" s="57" t="str">
        <f t="shared" ca="1" si="25"/>
        <v/>
      </c>
      <c r="CG70" s="57" t="str">
        <f t="shared" ca="1" si="26"/>
        <v/>
      </c>
      <c r="CH70" s="57" t="str">
        <f t="shared" ca="1" si="27"/>
        <v/>
      </c>
      <c r="CI70" s="57" t="str">
        <f t="shared" ca="1" si="28"/>
        <v/>
      </c>
      <c r="CJ70" s="57"/>
      <c r="CK70" s="57" t="str">
        <f t="shared" ca="1" si="51"/>
        <v/>
      </c>
      <c r="CL70" s="57" t="str">
        <f t="shared" ca="1" si="51"/>
        <v/>
      </c>
      <c r="CM70" s="57" t="str">
        <f t="shared" ca="1" si="51"/>
        <v/>
      </c>
      <c r="CN70" s="57" t="str">
        <f t="shared" ca="1" si="51"/>
        <v/>
      </c>
      <c r="CO70" s="57" t="str">
        <f t="shared" ca="1" si="52"/>
        <v/>
      </c>
      <c r="CP70" s="57" t="str">
        <f t="shared" ca="1" si="52"/>
        <v/>
      </c>
      <c r="CQ70" s="57" t="str">
        <f t="shared" ca="1" si="52"/>
        <v/>
      </c>
      <c r="CR70" s="57" t="str">
        <f t="shared" ca="1" si="52"/>
        <v/>
      </c>
      <c r="CS70" s="57" t="str">
        <f t="shared" ca="1" si="52"/>
        <v/>
      </c>
      <c r="CT70" s="57" t="str">
        <f t="shared" ca="1" si="53"/>
        <v/>
      </c>
      <c r="CU70" s="57" t="str">
        <f t="shared" ca="1" si="53"/>
        <v/>
      </c>
      <c r="CV70" s="57" t="str">
        <f t="shared" ca="1" si="53"/>
        <v/>
      </c>
      <c r="CW70" s="57" t="str">
        <f t="shared" ca="1" si="53"/>
        <v/>
      </c>
      <c r="CX70" s="57" t="str">
        <f t="shared" ca="1" si="30"/>
        <v/>
      </c>
      <c r="CY70" s="57" t="str">
        <f t="shared" ca="1" si="70"/>
        <v/>
      </c>
      <c r="CZ70" s="57" t="str">
        <f t="shared" ca="1" si="70"/>
        <v/>
      </c>
      <c r="DA70" s="57" t="str">
        <f t="shared" ca="1" si="69"/>
        <v/>
      </c>
      <c r="DB70" s="57" t="str">
        <f t="shared" ca="1" si="69"/>
        <v/>
      </c>
      <c r="DC70" s="57" t="str">
        <f t="shared" ca="1" si="69"/>
        <v/>
      </c>
      <c r="DD70" s="57" t="str">
        <f t="shared" ca="1" si="69"/>
        <v/>
      </c>
      <c r="DE70" s="57" t="str">
        <f t="shared" ca="1" si="54"/>
        <v/>
      </c>
      <c r="DF70" s="57" t="str">
        <f t="shared" ca="1" si="54"/>
        <v/>
      </c>
      <c r="DG70" s="57" t="str">
        <f t="shared" ca="1" si="54"/>
        <v/>
      </c>
      <c r="DH70" s="57" t="str">
        <f t="shared" ca="1" si="31"/>
        <v/>
      </c>
      <c r="DI70" s="57" t="str">
        <f t="shared" ca="1" si="49"/>
        <v/>
      </c>
      <c r="DJ70" s="57" t="str">
        <f t="shared" ca="1" si="49"/>
        <v/>
      </c>
      <c r="DK70" s="57" t="str">
        <f t="shared" ca="1" si="49"/>
        <v/>
      </c>
      <c r="DL70" s="57" t="str">
        <f t="shared" ca="1" si="49"/>
        <v/>
      </c>
      <c r="DM70" s="57" t="str">
        <f t="shared" ca="1" si="32"/>
        <v/>
      </c>
      <c r="DN70" s="57" t="str">
        <f t="shared" ca="1" si="75"/>
        <v/>
      </c>
      <c r="DO70" s="57" t="str">
        <f t="shared" ca="1" si="75"/>
        <v/>
      </c>
      <c r="DP70" s="57" t="str">
        <f t="shared" ca="1" si="75"/>
        <v/>
      </c>
      <c r="DQ70" s="57" t="str">
        <f t="shared" ca="1" si="75"/>
        <v/>
      </c>
      <c r="DR70" s="57" t="str">
        <f t="shared" ca="1" si="75"/>
        <v/>
      </c>
      <c r="DS70" s="57" t="str">
        <f t="shared" ca="1" si="75"/>
        <v/>
      </c>
    </row>
    <row r="71" spans="1:123" s="64" customFormat="1">
      <c r="A71" s="57" t="str">
        <f t="shared" ca="1" si="16"/>
        <v/>
      </c>
      <c r="B71" s="106" t="str">
        <f t="shared" ca="1" si="17"/>
        <v/>
      </c>
      <c r="C71" s="60">
        <v>61</v>
      </c>
      <c r="D71" s="57" t="str">
        <f t="shared" ca="1" si="33"/>
        <v/>
      </c>
      <c r="E71" s="61"/>
      <c r="F71" s="61"/>
      <c r="G71" s="57" t="str">
        <f t="shared" ca="1" si="34"/>
        <v/>
      </c>
      <c r="H71" s="57" t="str">
        <f t="shared" ca="1" si="35"/>
        <v/>
      </c>
      <c r="I71" s="61" t="str">
        <f ca="1">IFERROR(VLOOKUP(H71,Parameter!L:M,2,FALSE),"")</f>
        <v/>
      </c>
      <c r="J71" s="57" t="str">
        <f t="shared" ca="1" si="36"/>
        <v/>
      </c>
      <c r="K71" s="61" t="str">
        <f ca="1">IFERROR(VLOOKUP(J71,Parameter!I:K,3,FALSE),"")</f>
        <v/>
      </c>
      <c r="L71" s="57" t="str">
        <f t="shared" ca="1" si="37"/>
        <v/>
      </c>
      <c r="M71" s="61" t="str">
        <f ca="1">IFERROR(VLOOKUP(L71,Parameter!F:H,3,FALSE),"")</f>
        <v/>
      </c>
      <c r="N71" s="57" t="str">
        <f t="shared" ca="1" si="38"/>
        <v/>
      </c>
      <c r="O71" s="61" t="str">
        <f ca="1">IFERROR(VLOOKUP(N71,Parameter!C:E,3,FALSE),"")</f>
        <v/>
      </c>
      <c r="P71" s="61" t="str">
        <f t="shared" ca="1" si="39"/>
        <v/>
      </c>
      <c r="Q71" s="61" t="str">
        <f t="shared" ca="1" si="40"/>
        <v/>
      </c>
      <c r="R71" s="57" t="str">
        <f t="shared" ca="1" si="21"/>
        <v/>
      </c>
      <c r="S71" s="57" t="str">
        <f t="shared" ca="1" si="41"/>
        <v/>
      </c>
      <c r="T71" s="57" t="str">
        <f t="shared" ca="1" si="42"/>
        <v/>
      </c>
      <c r="U71" s="61" t="str">
        <f t="shared" ca="1" si="65"/>
        <v/>
      </c>
      <c r="V71" s="61" t="str">
        <f t="shared" ca="1" si="65"/>
        <v/>
      </c>
      <c r="W71" s="61" t="str">
        <f t="shared" ca="1" si="65"/>
        <v/>
      </c>
      <c r="X71" s="61" t="str">
        <f t="shared" ca="1" si="65"/>
        <v/>
      </c>
      <c r="Y71" s="57" t="str">
        <f t="shared" ca="1" si="65"/>
        <v/>
      </c>
      <c r="Z71" s="57" t="str">
        <f t="shared" ca="1" si="44"/>
        <v/>
      </c>
      <c r="AA71" s="61" t="str">
        <f t="shared" ca="1" si="66"/>
        <v/>
      </c>
      <c r="AB71" s="61" t="str">
        <f t="shared" ca="1" si="66"/>
        <v/>
      </c>
      <c r="AC71" s="61" t="str">
        <f t="shared" ca="1" si="66"/>
        <v/>
      </c>
      <c r="AD71" s="61" t="str">
        <f t="shared" ca="1" si="61"/>
        <v/>
      </c>
      <c r="AE71" s="61" t="str">
        <f t="shared" ca="1" si="62"/>
        <v/>
      </c>
      <c r="AF71" s="57" t="str">
        <f t="shared" ca="1" si="22"/>
        <v/>
      </c>
      <c r="AG71" s="57" t="str">
        <f t="shared" ca="1" si="63"/>
        <v/>
      </c>
      <c r="AH71" s="57" t="str">
        <f t="shared" ca="1" si="64"/>
        <v/>
      </c>
      <c r="AI71" s="62" t="str">
        <f t="shared" ca="1" si="46"/>
        <v/>
      </c>
      <c r="AJ71" s="63" t="str">
        <f t="shared" ca="1" si="60"/>
        <v/>
      </c>
      <c r="AK71" s="57" t="str">
        <f t="shared" ca="1" si="60"/>
        <v/>
      </c>
      <c r="AL71" s="176" t="str">
        <f t="shared" ca="1" si="60"/>
        <v/>
      </c>
      <c r="AM71" s="176" t="str">
        <f t="shared" ca="1" si="59"/>
        <v/>
      </c>
      <c r="AN71" s="57" t="str">
        <f t="shared" ca="1" si="59"/>
        <v/>
      </c>
      <c r="AO71" s="57" t="str">
        <f t="shared" ca="1" si="59"/>
        <v/>
      </c>
      <c r="AP71" s="57" t="str">
        <f t="shared" ca="1" si="59"/>
        <v/>
      </c>
      <c r="AQ71" s="57" t="str">
        <f t="shared" ca="1" si="59"/>
        <v/>
      </c>
      <c r="AR71" s="57" t="str">
        <f t="shared" ca="1" si="59"/>
        <v/>
      </c>
      <c r="AS71" s="57" t="str">
        <f ca="1">IFERROR(VLOOKUP(L71,Parameter!F:O,10,FALSE),"")</f>
        <v/>
      </c>
      <c r="AT71" s="61" t="str">
        <f ca="1">IF(D71="","",IFERROR(IF(VLOOKUP(N71,Parameter!C:L,10,FALSE)=$AT$8,"ok","F"),"L"))</f>
        <v/>
      </c>
      <c r="AU71" s="57" t="str">
        <f t="shared" ca="1" si="8"/>
        <v/>
      </c>
      <c r="AV71" s="57" t="str">
        <f t="shared" ca="1" si="8"/>
        <v/>
      </c>
      <c r="AW71" s="57" t="str">
        <f t="shared" ca="1" si="74"/>
        <v/>
      </c>
      <c r="AX71" s="57" t="str">
        <f t="shared" ca="1" si="74"/>
        <v/>
      </c>
      <c r="AY71" s="57" t="str">
        <f t="shared" ca="1" si="74"/>
        <v/>
      </c>
      <c r="AZ71" s="57" t="str">
        <f t="shared" ca="1" si="74"/>
        <v/>
      </c>
      <c r="BA71" s="57" t="str">
        <f t="shared" ca="1" si="9"/>
        <v/>
      </c>
      <c r="BB71" s="57" t="str">
        <f t="shared" ca="1" si="74"/>
        <v/>
      </c>
      <c r="BC71" s="57" t="str">
        <f t="shared" ca="1" si="74"/>
        <v/>
      </c>
      <c r="BD71" s="57" t="str">
        <f t="shared" ca="1" si="74"/>
        <v/>
      </c>
      <c r="BE71" s="57" t="str">
        <f t="shared" ca="1" si="74"/>
        <v/>
      </c>
      <c r="BF71" s="57" t="str">
        <f t="shared" ca="1" si="48"/>
        <v/>
      </c>
      <c r="BG71" s="57" t="str">
        <f t="shared" ca="1" si="74"/>
        <v/>
      </c>
      <c r="BH71" s="57" t="str">
        <f t="shared" ca="1" si="74"/>
        <v/>
      </c>
      <c r="BI71" s="57" t="str">
        <f t="shared" ca="1" si="74"/>
        <v/>
      </c>
      <c r="BJ71" s="57" t="str">
        <f t="shared" ca="1" si="74"/>
        <v/>
      </c>
      <c r="BK71" s="57" t="str">
        <f t="shared" ca="1" si="56"/>
        <v/>
      </c>
      <c r="BL71" s="57" t="str">
        <f t="shared" ca="1" si="56"/>
        <v/>
      </c>
      <c r="BM71" s="57" t="str">
        <f t="shared" ca="1" si="56"/>
        <v/>
      </c>
      <c r="BN71" s="57" t="str">
        <f t="shared" ref="BN71:BQ86" ca="1" si="76">IFERROR(INDIRECT($C71&amp;"!"&amp;BN$9),"")</f>
        <v/>
      </c>
      <c r="BO71" s="57" t="str">
        <f t="shared" ca="1" si="76"/>
        <v/>
      </c>
      <c r="BP71" s="57" t="str">
        <f t="shared" ca="1" si="76"/>
        <v/>
      </c>
      <c r="BQ71" s="57" t="str">
        <f t="shared" ca="1" si="76"/>
        <v/>
      </c>
      <c r="BR71" s="57" t="str">
        <f t="shared" ca="1" si="56"/>
        <v/>
      </c>
      <c r="BS71" s="57" t="str">
        <f t="shared" ca="1" si="73"/>
        <v/>
      </c>
      <c r="BT71" s="57" t="str">
        <f t="shared" ca="1" si="73"/>
        <v/>
      </c>
      <c r="BU71" s="57" t="str">
        <f t="shared" ca="1" si="73"/>
        <v/>
      </c>
      <c r="BV71" s="57" t="str">
        <f t="shared" ca="1" si="73"/>
        <v/>
      </c>
      <c r="BW71" s="57" t="str">
        <f t="shared" ca="1" si="50"/>
        <v/>
      </c>
      <c r="BX71" s="57" t="str">
        <f t="shared" ca="1" si="50"/>
        <v/>
      </c>
      <c r="BY71" s="57" t="str">
        <f t="shared" ca="1" si="72"/>
        <v/>
      </c>
      <c r="BZ71" s="57" t="str">
        <f t="shared" ca="1" si="72"/>
        <v/>
      </c>
      <c r="CA71" s="57" t="str">
        <f t="shared" ca="1" si="72"/>
        <v/>
      </c>
      <c r="CB71" s="57" t="str">
        <f t="shared" ca="1" si="72"/>
        <v/>
      </c>
      <c r="CC71" s="57" t="str">
        <f t="shared" ca="1" si="23"/>
        <v/>
      </c>
      <c r="CD71" s="57"/>
      <c r="CE71" s="57" t="str">
        <f t="shared" ca="1" si="24"/>
        <v/>
      </c>
      <c r="CF71" s="57" t="str">
        <f t="shared" ca="1" si="25"/>
        <v/>
      </c>
      <c r="CG71" s="57" t="str">
        <f t="shared" ca="1" si="26"/>
        <v/>
      </c>
      <c r="CH71" s="57" t="str">
        <f t="shared" ca="1" si="27"/>
        <v/>
      </c>
      <c r="CI71" s="57" t="str">
        <f t="shared" ca="1" si="28"/>
        <v/>
      </c>
      <c r="CJ71" s="57"/>
      <c r="CK71" s="57" t="str">
        <f t="shared" ca="1" si="51"/>
        <v/>
      </c>
      <c r="CL71" s="57" t="str">
        <f t="shared" ca="1" si="51"/>
        <v/>
      </c>
      <c r="CM71" s="57" t="str">
        <f t="shared" ca="1" si="51"/>
        <v/>
      </c>
      <c r="CN71" s="57" t="str">
        <f t="shared" ca="1" si="51"/>
        <v/>
      </c>
      <c r="CO71" s="57" t="str">
        <f t="shared" ca="1" si="52"/>
        <v/>
      </c>
      <c r="CP71" s="57" t="str">
        <f t="shared" ca="1" si="52"/>
        <v/>
      </c>
      <c r="CQ71" s="57" t="str">
        <f t="shared" ca="1" si="52"/>
        <v/>
      </c>
      <c r="CR71" s="57" t="str">
        <f t="shared" ca="1" si="52"/>
        <v/>
      </c>
      <c r="CS71" s="57" t="str">
        <f t="shared" ca="1" si="52"/>
        <v/>
      </c>
      <c r="CT71" s="57" t="str">
        <f t="shared" ca="1" si="53"/>
        <v/>
      </c>
      <c r="CU71" s="57" t="str">
        <f t="shared" ca="1" si="53"/>
        <v/>
      </c>
      <c r="CV71" s="57" t="str">
        <f t="shared" ca="1" si="53"/>
        <v/>
      </c>
      <c r="CW71" s="57" t="str">
        <f t="shared" ca="1" si="53"/>
        <v/>
      </c>
      <c r="CX71" s="57" t="str">
        <f t="shared" ca="1" si="30"/>
        <v/>
      </c>
      <c r="CY71" s="57" t="str">
        <f t="shared" ca="1" si="70"/>
        <v/>
      </c>
      <c r="CZ71" s="57" t="str">
        <f t="shared" ca="1" si="70"/>
        <v/>
      </c>
      <c r="DA71" s="57" t="str">
        <f t="shared" ca="1" si="69"/>
        <v/>
      </c>
      <c r="DB71" s="57" t="str">
        <f t="shared" ca="1" si="69"/>
        <v/>
      </c>
      <c r="DC71" s="57" t="str">
        <f t="shared" ca="1" si="69"/>
        <v/>
      </c>
      <c r="DD71" s="57" t="str">
        <f t="shared" ca="1" si="69"/>
        <v/>
      </c>
      <c r="DE71" s="57" t="str">
        <f t="shared" ca="1" si="54"/>
        <v/>
      </c>
      <c r="DF71" s="57" t="str">
        <f t="shared" ca="1" si="54"/>
        <v/>
      </c>
      <c r="DG71" s="57" t="str">
        <f t="shared" ca="1" si="54"/>
        <v/>
      </c>
      <c r="DH71" s="57" t="str">
        <f t="shared" ca="1" si="31"/>
        <v/>
      </c>
      <c r="DI71" s="57" t="str">
        <f t="shared" ca="1" si="49"/>
        <v/>
      </c>
      <c r="DJ71" s="57" t="str">
        <f t="shared" ca="1" si="49"/>
        <v/>
      </c>
      <c r="DK71" s="57" t="str">
        <f t="shared" ca="1" si="49"/>
        <v/>
      </c>
      <c r="DL71" s="57" t="str">
        <f t="shared" ca="1" si="49"/>
        <v/>
      </c>
      <c r="DM71" s="57" t="str">
        <f t="shared" ca="1" si="32"/>
        <v/>
      </c>
      <c r="DN71" s="57" t="str">
        <f t="shared" ca="1" si="75"/>
        <v/>
      </c>
      <c r="DO71" s="57" t="str">
        <f t="shared" ca="1" si="75"/>
        <v/>
      </c>
      <c r="DP71" s="57" t="str">
        <f t="shared" ca="1" si="75"/>
        <v/>
      </c>
      <c r="DQ71" s="57" t="str">
        <f t="shared" ca="1" si="75"/>
        <v/>
      </c>
      <c r="DR71" s="57" t="str">
        <f t="shared" ca="1" si="75"/>
        <v/>
      </c>
      <c r="DS71" s="57" t="str">
        <f t="shared" ca="1" si="75"/>
        <v/>
      </c>
    </row>
    <row r="72" spans="1:123" s="64" customFormat="1">
      <c r="A72" s="57" t="str">
        <f t="shared" ca="1" si="16"/>
        <v/>
      </c>
      <c r="B72" s="109" t="str">
        <f t="shared" ca="1" si="17"/>
        <v/>
      </c>
      <c r="C72" s="110">
        <v>62</v>
      </c>
      <c r="D72" s="110" t="str">
        <f t="shared" ca="1" si="33"/>
        <v/>
      </c>
      <c r="E72" s="111"/>
      <c r="F72" s="111"/>
      <c r="G72" s="110" t="str">
        <f t="shared" ca="1" si="34"/>
        <v/>
      </c>
      <c r="H72" s="110" t="str">
        <f t="shared" ca="1" si="35"/>
        <v/>
      </c>
      <c r="I72" s="112" t="str">
        <f ca="1">IFERROR(VLOOKUP(H72,Parameter!L:M,2,FALSE),"")</f>
        <v/>
      </c>
      <c r="J72" s="110" t="str">
        <f t="shared" ca="1" si="36"/>
        <v/>
      </c>
      <c r="K72" s="112" t="str">
        <f ca="1">IFERROR(VLOOKUP(J72,Parameter!I:K,3,FALSE),"")</f>
        <v/>
      </c>
      <c r="L72" s="110" t="str">
        <f t="shared" ca="1" si="37"/>
        <v/>
      </c>
      <c r="M72" s="112" t="str">
        <f ca="1">IFERROR(VLOOKUP(L72,Parameter!F:H,3,FALSE),"")</f>
        <v/>
      </c>
      <c r="N72" s="110" t="str">
        <f t="shared" ca="1" si="38"/>
        <v/>
      </c>
      <c r="O72" s="112" t="str">
        <f ca="1">IFERROR(VLOOKUP(N72,Parameter!C:E,3,FALSE),"")</f>
        <v/>
      </c>
      <c r="P72" s="112" t="str">
        <f t="shared" ca="1" si="39"/>
        <v/>
      </c>
      <c r="Q72" s="112" t="str">
        <f t="shared" ca="1" si="40"/>
        <v/>
      </c>
      <c r="R72" s="110" t="str">
        <f t="shared" ca="1" si="21"/>
        <v/>
      </c>
      <c r="S72" s="110" t="str">
        <f t="shared" ca="1" si="41"/>
        <v/>
      </c>
      <c r="T72" s="110" t="str">
        <f t="shared" ca="1" si="42"/>
        <v/>
      </c>
      <c r="U72" s="112" t="str">
        <f t="shared" ca="1" si="65"/>
        <v/>
      </c>
      <c r="V72" s="112" t="str">
        <f t="shared" ca="1" si="65"/>
        <v/>
      </c>
      <c r="W72" s="112" t="str">
        <f t="shared" ca="1" si="65"/>
        <v/>
      </c>
      <c r="X72" s="112" t="str">
        <f t="shared" ca="1" si="65"/>
        <v/>
      </c>
      <c r="Y72" s="110" t="str">
        <f t="shared" ca="1" si="65"/>
        <v/>
      </c>
      <c r="Z72" s="110" t="str">
        <f t="shared" ca="1" si="44"/>
        <v/>
      </c>
      <c r="AA72" s="111" t="str">
        <f t="shared" ca="1" si="66"/>
        <v/>
      </c>
      <c r="AB72" s="112" t="str">
        <f t="shared" ca="1" si="66"/>
        <v/>
      </c>
      <c r="AC72" s="112" t="str">
        <f t="shared" ca="1" si="66"/>
        <v/>
      </c>
      <c r="AD72" s="112" t="str">
        <f t="shared" ca="1" si="61"/>
        <v/>
      </c>
      <c r="AE72" s="111" t="str">
        <f t="shared" ca="1" si="62"/>
        <v/>
      </c>
      <c r="AF72" s="110" t="str">
        <f t="shared" ca="1" si="22"/>
        <v/>
      </c>
      <c r="AG72" s="110" t="str">
        <f t="shared" ca="1" si="63"/>
        <v/>
      </c>
      <c r="AH72" s="110" t="str">
        <f t="shared" ca="1" si="64"/>
        <v/>
      </c>
      <c r="AI72" s="113" t="str">
        <f t="shared" ca="1" si="46"/>
        <v/>
      </c>
      <c r="AJ72" s="114" t="str">
        <f t="shared" ca="1" si="60"/>
        <v/>
      </c>
      <c r="AK72" s="110" t="str">
        <f t="shared" ca="1" si="60"/>
        <v/>
      </c>
      <c r="AL72" s="177" t="str">
        <f t="shared" ca="1" si="60"/>
        <v/>
      </c>
      <c r="AM72" s="177" t="str">
        <f t="shared" ca="1" si="59"/>
        <v/>
      </c>
      <c r="AN72" s="110" t="str">
        <f t="shared" ca="1" si="59"/>
        <v/>
      </c>
      <c r="AO72" s="110" t="str">
        <f t="shared" ca="1" si="59"/>
        <v/>
      </c>
      <c r="AP72" s="110" t="str">
        <f t="shared" ca="1" si="59"/>
        <v/>
      </c>
      <c r="AQ72" s="110" t="str">
        <f t="shared" ca="1" si="59"/>
        <v/>
      </c>
      <c r="AR72" s="110" t="str">
        <f t="shared" ca="1" si="59"/>
        <v/>
      </c>
      <c r="AS72" s="57" t="str">
        <f ca="1">IFERROR(VLOOKUP(L72,Parameter!F:O,10,FALSE),"")</f>
        <v/>
      </c>
      <c r="AT72" s="61" t="str">
        <f ca="1">IF(D72="","",IFERROR(IF(VLOOKUP(N72,Parameter!C:L,10,FALSE)=$AT$8,"ok","F"),"L"))</f>
        <v/>
      </c>
      <c r="AU72" s="110" t="str">
        <f t="shared" ca="1" si="8"/>
        <v/>
      </c>
      <c r="AV72" s="110" t="str">
        <f t="shared" ca="1" si="8"/>
        <v/>
      </c>
      <c r="AW72" s="110" t="str">
        <f t="shared" ca="1" si="74"/>
        <v/>
      </c>
      <c r="AX72" s="110" t="str">
        <f t="shared" ca="1" si="74"/>
        <v/>
      </c>
      <c r="AY72" s="110" t="str">
        <f t="shared" ca="1" si="74"/>
        <v/>
      </c>
      <c r="AZ72" s="110" t="str">
        <f t="shared" ca="1" si="74"/>
        <v/>
      </c>
      <c r="BA72" s="110" t="str">
        <f t="shared" ca="1" si="9"/>
        <v/>
      </c>
      <c r="BB72" s="110" t="str">
        <f t="shared" ca="1" si="74"/>
        <v/>
      </c>
      <c r="BC72" s="110" t="str">
        <f t="shared" ca="1" si="74"/>
        <v/>
      </c>
      <c r="BD72" s="110" t="str">
        <f t="shared" ca="1" si="74"/>
        <v/>
      </c>
      <c r="BE72" s="110" t="str">
        <f t="shared" ca="1" si="74"/>
        <v/>
      </c>
      <c r="BF72" s="110" t="str">
        <f t="shared" ca="1" si="48"/>
        <v/>
      </c>
      <c r="BG72" s="110" t="str">
        <f t="shared" ca="1" si="74"/>
        <v/>
      </c>
      <c r="BH72" s="110" t="str">
        <f t="shared" ca="1" si="74"/>
        <v/>
      </c>
      <c r="BI72" s="110" t="str">
        <f t="shared" ca="1" si="74"/>
        <v/>
      </c>
      <c r="BJ72" s="110" t="str">
        <f t="shared" ca="1" si="74"/>
        <v/>
      </c>
      <c r="BK72" s="110" t="str">
        <f t="shared" ca="1" si="56"/>
        <v/>
      </c>
      <c r="BL72" s="110" t="str">
        <f t="shared" ca="1" si="56"/>
        <v/>
      </c>
      <c r="BM72" s="110" t="str">
        <f t="shared" ca="1" si="56"/>
        <v/>
      </c>
      <c r="BN72" s="110" t="str">
        <f t="shared" ca="1" si="76"/>
        <v/>
      </c>
      <c r="BO72" s="110" t="str">
        <f t="shared" ca="1" si="76"/>
        <v/>
      </c>
      <c r="BP72" s="110" t="str">
        <f t="shared" ca="1" si="76"/>
        <v/>
      </c>
      <c r="BQ72" s="110" t="str">
        <f t="shared" ca="1" si="76"/>
        <v/>
      </c>
      <c r="BR72" s="110" t="str">
        <f t="shared" ca="1" si="56"/>
        <v/>
      </c>
      <c r="BS72" s="110" t="str">
        <f t="shared" ca="1" si="73"/>
        <v/>
      </c>
      <c r="BT72" s="110" t="str">
        <f t="shared" ca="1" si="73"/>
        <v/>
      </c>
      <c r="BU72" s="110" t="str">
        <f t="shared" ca="1" si="73"/>
        <v/>
      </c>
      <c r="BV72" s="110" t="str">
        <f t="shared" ca="1" si="73"/>
        <v/>
      </c>
      <c r="BW72" s="57" t="str">
        <f t="shared" ca="1" si="50"/>
        <v/>
      </c>
      <c r="BX72" s="57" t="str">
        <f t="shared" ca="1" si="50"/>
        <v/>
      </c>
      <c r="BY72" s="57" t="str">
        <f t="shared" ca="1" si="72"/>
        <v/>
      </c>
      <c r="BZ72" s="57" t="str">
        <f t="shared" ca="1" si="72"/>
        <v/>
      </c>
      <c r="CA72" s="57" t="str">
        <f t="shared" ca="1" si="72"/>
        <v/>
      </c>
      <c r="CB72" s="57" t="str">
        <f t="shared" ca="1" si="72"/>
        <v/>
      </c>
      <c r="CC72" s="57" t="str">
        <f t="shared" ca="1" si="23"/>
        <v/>
      </c>
      <c r="CD72" s="57"/>
      <c r="CE72" s="57" t="str">
        <f t="shared" ca="1" si="24"/>
        <v/>
      </c>
      <c r="CF72" s="57" t="str">
        <f t="shared" ca="1" si="25"/>
        <v/>
      </c>
      <c r="CG72" s="57" t="str">
        <f t="shared" ca="1" si="26"/>
        <v/>
      </c>
      <c r="CH72" s="57" t="str">
        <f t="shared" ca="1" si="27"/>
        <v/>
      </c>
      <c r="CI72" s="57" t="str">
        <f t="shared" ca="1" si="28"/>
        <v/>
      </c>
      <c r="CJ72" s="57"/>
      <c r="CK72" s="57" t="str">
        <f t="shared" ca="1" si="51"/>
        <v/>
      </c>
      <c r="CL72" s="57" t="str">
        <f t="shared" ca="1" si="51"/>
        <v/>
      </c>
      <c r="CM72" s="57" t="str">
        <f t="shared" ca="1" si="51"/>
        <v/>
      </c>
      <c r="CN72" s="57" t="str">
        <f t="shared" ca="1" si="51"/>
        <v/>
      </c>
      <c r="CO72" s="57" t="str">
        <f t="shared" ca="1" si="52"/>
        <v/>
      </c>
      <c r="CP72" s="57" t="str">
        <f t="shared" ca="1" si="52"/>
        <v/>
      </c>
      <c r="CQ72" s="57" t="str">
        <f t="shared" ca="1" si="52"/>
        <v/>
      </c>
      <c r="CR72" s="57" t="str">
        <f t="shared" ca="1" si="52"/>
        <v/>
      </c>
      <c r="CS72" s="57" t="str">
        <f t="shared" ca="1" si="52"/>
        <v/>
      </c>
      <c r="CT72" s="57" t="str">
        <f t="shared" ca="1" si="53"/>
        <v/>
      </c>
      <c r="CU72" s="57" t="str">
        <f t="shared" ca="1" si="53"/>
        <v/>
      </c>
      <c r="CV72" s="57" t="str">
        <f t="shared" ca="1" si="53"/>
        <v/>
      </c>
      <c r="CW72" s="57" t="str">
        <f t="shared" ca="1" si="53"/>
        <v/>
      </c>
      <c r="CX72" s="57" t="str">
        <f t="shared" ca="1" si="30"/>
        <v/>
      </c>
      <c r="CY72" s="57" t="str">
        <f t="shared" ca="1" si="70"/>
        <v/>
      </c>
      <c r="CZ72" s="57" t="str">
        <f t="shared" ca="1" si="70"/>
        <v/>
      </c>
      <c r="DA72" s="57" t="str">
        <f t="shared" ca="1" si="69"/>
        <v/>
      </c>
      <c r="DB72" s="57" t="str">
        <f t="shared" ca="1" si="69"/>
        <v/>
      </c>
      <c r="DC72" s="57" t="str">
        <f t="shared" ca="1" si="69"/>
        <v/>
      </c>
      <c r="DD72" s="57" t="str">
        <f t="shared" ca="1" si="69"/>
        <v/>
      </c>
      <c r="DE72" s="57" t="str">
        <f t="shared" ca="1" si="54"/>
        <v/>
      </c>
      <c r="DF72" s="57" t="str">
        <f t="shared" ca="1" si="54"/>
        <v/>
      </c>
      <c r="DG72" s="57" t="str">
        <f t="shared" ca="1" si="54"/>
        <v/>
      </c>
      <c r="DH72" s="57" t="str">
        <f t="shared" ca="1" si="31"/>
        <v/>
      </c>
      <c r="DI72" s="57" t="str">
        <f t="shared" ca="1" si="49"/>
        <v/>
      </c>
      <c r="DJ72" s="57" t="str">
        <f t="shared" ca="1" si="49"/>
        <v/>
      </c>
      <c r="DK72" s="57" t="str">
        <f t="shared" ca="1" si="49"/>
        <v/>
      </c>
      <c r="DL72" s="57" t="str">
        <f t="shared" ca="1" si="49"/>
        <v/>
      </c>
      <c r="DM72" s="57" t="str">
        <f t="shared" ca="1" si="32"/>
        <v/>
      </c>
      <c r="DN72" s="57" t="str">
        <f t="shared" ca="1" si="75"/>
        <v/>
      </c>
      <c r="DO72" s="57" t="str">
        <f t="shared" ca="1" si="75"/>
        <v/>
      </c>
      <c r="DP72" s="57" t="str">
        <f t="shared" ca="1" si="75"/>
        <v/>
      </c>
      <c r="DQ72" s="57" t="str">
        <f t="shared" ca="1" si="75"/>
        <v/>
      </c>
      <c r="DR72" s="57" t="str">
        <f t="shared" ca="1" si="75"/>
        <v/>
      </c>
      <c r="DS72" s="57" t="str">
        <f t="shared" ca="1" si="75"/>
        <v/>
      </c>
    </row>
    <row r="73" spans="1:123" s="64" customFormat="1">
      <c r="A73" s="57" t="str">
        <f t="shared" ca="1" si="16"/>
        <v/>
      </c>
      <c r="B73" s="106" t="str">
        <f t="shared" ca="1" si="17"/>
        <v/>
      </c>
      <c r="C73" s="60">
        <v>63</v>
      </c>
      <c r="D73" s="57" t="str">
        <f t="shared" ca="1" si="33"/>
        <v/>
      </c>
      <c r="E73" s="61"/>
      <c r="F73" s="61"/>
      <c r="G73" s="57" t="str">
        <f t="shared" ca="1" si="34"/>
        <v/>
      </c>
      <c r="H73" s="57" t="str">
        <f t="shared" ca="1" si="35"/>
        <v/>
      </c>
      <c r="I73" s="61" t="str">
        <f ca="1">IFERROR(VLOOKUP(H73,Parameter!L:M,2,FALSE),"")</f>
        <v/>
      </c>
      <c r="J73" s="57" t="str">
        <f t="shared" ca="1" si="36"/>
        <v/>
      </c>
      <c r="K73" s="61" t="str">
        <f ca="1">IFERROR(VLOOKUP(J73,Parameter!I:K,3,FALSE),"")</f>
        <v/>
      </c>
      <c r="L73" s="57" t="str">
        <f t="shared" ca="1" si="37"/>
        <v/>
      </c>
      <c r="M73" s="61" t="str">
        <f ca="1">IFERROR(VLOOKUP(L73,Parameter!F:H,3,FALSE),"")</f>
        <v/>
      </c>
      <c r="N73" s="57" t="str">
        <f t="shared" ca="1" si="38"/>
        <v/>
      </c>
      <c r="O73" s="61" t="str">
        <f ca="1">IFERROR(VLOOKUP(N73,Parameter!C:E,3,FALSE),"")</f>
        <v/>
      </c>
      <c r="P73" s="61" t="str">
        <f t="shared" ca="1" si="39"/>
        <v/>
      </c>
      <c r="Q73" s="61" t="str">
        <f t="shared" ca="1" si="40"/>
        <v/>
      </c>
      <c r="R73" s="57" t="str">
        <f t="shared" ca="1" si="21"/>
        <v/>
      </c>
      <c r="S73" s="57" t="str">
        <f t="shared" ca="1" si="41"/>
        <v/>
      </c>
      <c r="T73" s="57" t="str">
        <f t="shared" ca="1" si="42"/>
        <v/>
      </c>
      <c r="U73" s="61" t="str">
        <f t="shared" ca="1" si="65"/>
        <v/>
      </c>
      <c r="V73" s="61" t="str">
        <f t="shared" ca="1" si="65"/>
        <v/>
      </c>
      <c r="W73" s="61" t="str">
        <f t="shared" ca="1" si="65"/>
        <v/>
      </c>
      <c r="X73" s="61" t="str">
        <f t="shared" ca="1" si="65"/>
        <v/>
      </c>
      <c r="Y73" s="57" t="str">
        <f t="shared" ca="1" si="65"/>
        <v/>
      </c>
      <c r="Z73" s="57" t="str">
        <f t="shared" ca="1" si="44"/>
        <v/>
      </c>
      <c r="AA73" s="61" t="str">
        <f t="shared" ca="1" si="66"/>
        <v/>
      </c>
      <c r="AB73" s="61" t="str">
        <f t="shared" ca="1" si="66"/>
        <v/>
      </c>
      <c r="AC73" s="61" t="str">
        <f t="shared" ca="1" si="66"/>
        <v/>
      </c>
      <c r="AD73" s="61" t="str">
        <f t="shared" ca="1" si="61"/>
        <v/>
      </c>
      <c r="AE73" s="61" t="str">
        <f t="shared" ca="1" si="62"/>
        <v/>
      </c>
      <c r="AF73" s="57" t="str">
        <f t="shared" ca="1" si="22"/>
        <v/>
      </c>
      <c r="AG73" s="57" t="str">
        <f t="shared" ca="1" si="63"/>
        <v/>
      </c>
      <c r="AH73" s="57" t="str">
        <f t="shared" ca="1" si="64"/>
        <v/>
      </c>
      <c r="AI73" s="62" t="str">
        <f t="shared" ca="1" si="46"/>
        <v/>
      </c>
      <c r="AJ73" s="63" t="str">
        <f t="shared" ca="1" si="60"/>
        <v/>
      </c>
      <c r="AK73" s="57" t="str">
        <f t="shared" ca="1" si="60"/>
        <v/>
      </c>
      <c r="AL73" s="176" t="str">
        <f t="shared" ca="1" si="60"/>
        <v/>
      </c>
      <c r="AM73" s="176" t="str">
        <f t="shared" ca="1" si="60"/>
        <v/>
      </c>
      <c r="AN73" s="57" t="str">
        <f t="shared" ca="1" si="60"/>
        <v/>
      </c>
      <c r="AO73" s="57" t="str">
        <f t="shared" ca="1" si="60"/>
        <v/>
      </c>
      <c r="AP73" s="57" t="str">
        <f t="shared" ca="1" si="60"/>
        <v/>
      </c>
      <c r="AQ73" s="57" t="str">
        <f t="shared" ca="1" si="60"/>
        <v/>
      </c>
      <c r="AR73" s="57" t="str">
        <f t="shared" ca="1" si="60"/>
        <v/>
      </c>
      <c r="AS73" s="57" t="str">
        <f ca="1">IFERROR(VLOOKUP(L73,Parameter!F:O,10,FALSE),"")</f>
        <v/>
      </c>
      <c r="AT73" s="61" t="str">
        <f ca="1">IF(D73="","",IFERROR(IF(VLOOKUP(N73,Parameter!C:L,10,FALSE)=$AT$8,"ok","F"),"L"))</f>
        <v/>
      </c>
      <c r="AU73" s="57" t="str">
        <f t="shared" ca="1" si="8"/>
        <v/>
      </c>
      <c r="AV73" s="57" t="str">
        <f t="shared" ca="1" si="8"/>
        <v/>
      </c>
      <c r="AW73" s="57" t="str">
        <f t="shared" ca="1" si="74"/>
        <v/>
      </c>
      <c r="AX73" s="57" t="str">
        <f t="shared" ca="1" si="74"/>
        <v/>
      </c>
      <c r="AY73" s="57" t="str">
        <f t="shared" ca="1" si="74"/>
        <v/>
      </c>
      <c r="AZ73" s="57" t="str">
        <f t="shared" ca="1" si="74"/>
        <v/>
      </c>
      <c r="BA73" s="57" t="str">
        <f t="shared" ca="1" si="9"/>
        <v/>
      </c>
      <c r="BB73" s="57" t="str">
        <f t="shared" ca="1" si="74"/>
        <v/>
      </c>
      <c r="BC73" s="57" t="str">
        <f t="shared" ca="1" si="74"/>
        <v/>
      </c>
      <c r="BD73" s="57" t="str">
        <f t="shared" ca="1" si="74"/>
        <v/>
      </c>
      <c r="BE73" s="57" t="str">
        <f t="shared" ca="1" si="74"/>
        <v/>
      </c>
      <c r="BF73" s="57" t="str">
        <f t="shared" ca="1" si="48"/>
        <v/>
      </c>
      <c r="BG73" s="57" t="str">
        <f t="shared" ca="1" si="74"/>
        <v/>
      </c>
      <c r="BH73" s="57" t="str">
        <f t="shared" ca="1" si="74"/>
        <v/>
      </c>
      <c r="BI73" s="57" t="str">
        <f t="shared" ca="1" si="74"/>
        <v/>
      </c>
      <c r="BJ73" s="57" t="str">
        <f t="shared" ca="1" si="74"/>
        <v/>
      </c>
      <c r="BK73" s="57" t="str">
        <f t="shared" ca="1" si="56"/>
        <v/>
      </c>
      <c r="BL73" s="57" t="str">
        <f t="shared" ca="1" si="56"/>
        <v/>
      </c>
      <c r="BM73" s="57" t="str">
        <f t="shared" ca="1" si="56"/>
        <v/>
      </c>
      <c r="BN73" s="57" t="str">
        <f t="shared" ca="1" si="76"/>
        <v/>
      </c>
      <c r="BO73" s="57" t="str">
        <f t="shared" ca="1" si="76"/>
        <v/>
      </c>
      <c r="BP73" s="57" t="str">
        <f t="shared" ca="1" si="76"/>
        <v/>
      </c>
      <c r="BQ73" s="57" t="str">
        <f t="shared" ca="1" si="76"/>
        <v/>
      </c>
      <c r="BR73" s="57" t="str">
        <f t="shared" ca="1" si="56"/>
        <v/>
      </c>
      <c r="BS73" s="57" t="str">
        <f t="shared" ca="1" si="73"/>
        <v/>
      </c>
      <c r="BT73" s="57" t="str">
        <f t="shared" ca="1" si="73"/>
        <v/>
      </c>
      <c r="BU73" s="57" t="str">
        <f t="shared" ca="1" si="73"/>
        <v/>
      </c>
      <c r="BV73" s="57" t="str">
        <f t="shared" ca="1" si="73"/>
        <v/>
      </c>
      <c r="BW73" s="57" t="str">
        <f t="shared" ca="1" si="50"/>
        <v/>
      </c>
      <c r="BX73" s="57" t="str">
        <f t="shared" ca="1" si="50"/>
        <v/>
      </c>
      <c r="BY73" s="57" t="str">
        <f t="shared" ca="1" si="72"/>
        <v/>
      </c>
      <c r="BZ73" s="57" t="str">
        <f t="shared" ca="1" si="72"/>
        <v/>
      </c>
      <c r="CA73" s="57" t="str">
        <f t="shared" ca="1" si="72"/>
        <v/>
      </c>
      <c r="CB73" s="57" t="str">
        <f t="shared" ca="1" si="72"/>
        <v/>
      </c>
      <c r="CC73" s="57" t="str">
        <f t="shared" ca="1" si="23"/>
        <v/>
      </c>
      <c r="CD73" s="57"/>
      <c r="CE73" s="57" t="str">
        <f t="shared" ca="1" si="24"/>
        <v/>
      </c>
      <c r="CF73" s="57" t="str">
        <f t="shared" ca="1" si="25"/>
        <v/>
      </c>
      <c r="CG73" s="57" t="str">
        <f t="shared" ca="1" si="26"/>
        <v/>
      </c>
      <c r="CH73" s="57" t="str">
        <f t="shared" ca="1" si="27"/>
        <v/>
      </c>
      <c r="CI73" s="57" t="str">
        <f t="shared" ca="1" si="28"/>
        <v/>
      </c>
      <c r="CJ73" s="57"/>
      <c r="CK73" s="57" t="str">
        <f t="shared" ca="1" si="51"/>
        <v/>
      </c>
      <c r="CL73" s="57" t="str">
        <f t="shared" ca="1" si="51"/>
        <v/>
      </c>
      <c r="CM73" s="57" t="str">
        <f t="shared" ca="1" si="51"/>
        <v/>
      </c>
      <c r="CN73" s="57" t="str">
        <f t="shared" ca="1" si="51"/>
        <v/>
      </c>
      <c r="CO73" s="57" t="str">
        <f t="shared" ca="1" si="52"/>
        <v/>
      </c>
      <c r="CP73" s="57" t="str">
        <f t="shared" ca="1" si="52"/>
        <v/>
      </c>
      <c r="CQ73" s="57" t="str">
        <f t="shared" ca="1" si="52"/>
        <v/>
      </c>
      <c r="CR73" s="57" t="str">
        <f t="shared" ca="1" si="52"/>
        <v/>
      </c>
      <c r="CS73" s="57" t="str">
        <f t="shared" ca="1" si="52"/>
        <v/>
      </c>
      <c r="CT73" s="57" t="str">
        <f t="shared" ca="1" si="53"/>
        <v/>
      </c>
      <c r="CU73" s="57" t="str">
        <f t="shared" ca="1" si="53"/>
        <v/>
      </c>
      <c r="CV73" s="57" t="str">
        <f t="shared" ca="1" si="53"/>
        <v/>
      </c>
      <c r="CW73" s="57" t="str">
        <f t="shared" ca="1" si="53"/>
        <v/>
      </c>
      <c r="CX73" s="57" t="str">
        <f t="shared" ca="1" si="30"/>
        <v/>
      </c>
      <c r="CY73" s="57" t="str">
        <f t="shared" ca="1" si="70"/>
        <v/>
      </c>
      <c r="CZ73" s="57" t="str">
        <f t="shared" ca="1" si="70"/>
        <v/>
      </c>
      <c r="DA73" s="57" t="str">
        <f t="shared" ca="1" si="69"/>
        <v/>
      </c>
      <c r="DB73" s="57" t="str">
        <f t="shared" ca="1" si="69"/>
        <v/>
      </c>
      <c r="DC73" s="57" t="str">
        <f t="shared" ca="1" si="69"/>
        <v/>
      </c>
      <c r="DD73" s="57" t="str">
        <f t="shared" ca="1" si="69"/>
        <v/>
      </c>
      <c r="DE73" s="57" t="str">
        <f t="shared" ca="1" si="54"/>
        <v/>
      </c>
      <c r="DF73" s="57" t="str">
        <f t="shared" ca="1" si="54"/>
        <v/>
      </c>
      <c r="DG73" s="57" t="str">
        <f t="shared" ca="1" si="54"/>
        <v/>
      </c>
      <c r="DH73" s="57" t="str">
        <f t="shared" ca="1" si="31"/>
        <v/>
      </c>
      <c r="DI73" s="57" t="str">
        <f t="shared" ca="1" si="49"/>
        <v/>
      </c>
      <c r="DJ73" s="57" t="str">
        <f t="shared" ca="1" si="49"/>
        <v/>
      </c>
      <c r="DK73" s="57" t="str">
        <f t="shared" ca="1" si="49"/>
        <v/>
      </c>
      <c r="DL73" s="57" t="str">
        <f t="shared" ca="1" si="49"/>
        <v/>
      </c>
      <c r="DM73" s="57" t="str">
        <f t="shared" ca="1" si="32"/>
        <v/>
      </c>
      <c r="DN73" s="57" t="str">
        <f t="shared" ca="1" si="75"/>
        <v/>
      </c>
      <c r="DO73" s="57" t="str">
        <f t="shared" ca="1" si="75"/>
        <v/>
      </c>
      <c r="DP73" s="57" t="str">
        <f t="shared" ca="1" si="75"/>
        <v/>
      </c>
      <c r="DQ73" s="57" t="str">
        <f t="shared" ca="1" si="75"/>
        <v/>
      </c>
      <c r="DR73" s="57" t="str">
        <f t="shared" ca="1" si="75"/>
        <v/>
      </c>
      <c r="DS73" s="57" t="str">
        <f t="shared" ca="1" si="75"/>
        <v/>
      </c>
    </row>
    <row r="74" spans="1:123" s="64" customFormat="1">
      <c r="A74" s="57" t="str">
        <f t="shared" ca="1" si="16"/>
        <v/>
      </c>
      <c r="B74" s="109" t="str">
        <f t="shared" ca="1" si="17"/>
        <v/>
      </c>
      <c r="C74" s="110">
        <v>64</v>
      </c>
      <c r="D74" s="110" t="str">
        <f t="shared" ca="1" si="33"/>
        <v/>
      </c>
      <c r="E74" s="111"/>
      <c r="F74" s="111"/>
      <c r="G74" s="110" t="str">
        <f t="shared" ca="1" si="34"/>
        <v/>
      </c>
      <c r="H74" s="110" t="str">
        <f t="shared" ca="1" si="35"/>
        <v/>
      </c>
      <c r="I74" s="112" t="str">
        <f ca="1">IFERROR(VLOOKUP(H74,Parameter!L:M,2,FALSE),"")</f>
        <v/>
      </c>
      <c r="J74" s="110" t="str">
        <f t="shared" ca="1" si="36"/>
        <v/>
      </c>
      <c r="K74" s="112" t="str">
        <f ca="1">IFERROR(VLOOKUP(J74,Parameter!I:K,3,FALSE),"")</f>
        <v/>
      </c>
      <c r="L74" s="110" t="str">
        <f t="shared" ca="1" si="37"/>
        <v/>
      </c>
      <c r="M74" s="112" t="str">
        <f ca="1">IFERROR(VLOOKUP(L74,Parameter!F:H,3,FALSE),"")</f>
        <v/>
      </c>
      <c r="N74" s="110" t="str">
        <f t="shared" ca="1" si="38"/>
        <v/>
      </c>
      <c r="O74" s="112" t="str">
        <f ca="1">IFERROR(VLOOKUP(N74,Parameter!C:E,3,FALSE),"")</f>
        <v/>
      </c>
      <c r="P74" s="112" t="str">
        <f t="shared" ca="1" si="39"/>
        <v/>
      </c>
      <c r="Q74" s="112" t="str">
        <f t="shared" ca="1" si="40"/>
        <v/>
      </c>
      <c r="R74" s="110" t="str">
        <f t="shared" ca="1" si="21"/>
        <v/>
      </c>
      <c r="S74" s="110" t="str">
        <f t="shared" ca="1" si="41"/>
        <v/>
      </c>
      <c r="T74" s="110" t="str">
        <f t="shared" ca="1" si="42"/>
        <v/>
      </c>
      <c r="U74" s="112" t="str">
        <f t="shared" ca="1" si="65"/>
        <v/>
      </c>
      <c r="V74" s="112" t="str">
        <f t="shared" ca="1" si="65"/>
        <v/>
      </c>
      <c r="W74" s="112" t="str">
        <f t="shared" ca="1" si="65"/>
        <v/>
      </c>
      <c r="X74" s="112" t="str">
        <f t="shared" ca="1" si="65"/>
        <v/>
      </c>
      <c r="Y74" s="110" t="str">
        <f t="shared" ca="1" si="65"/>
        <v/>
      </c>
      <c r="Z74" s="110" t="str">
        <f t="shared" ca="1" si="44"/>
        <v/>
      </c>
      <c r="AA74" s="111" t="str">
        <f t="shared" ca="1" si="66"/>
        <v/>
      </c>
      <c r="AB74" s="112" t="str">
        <f t="shared" ca="1" si="66"/>
        <v/>
      </c>
      <c r="AC74" s="112" t="str">
        <f t="shared" ca="1" si="66"/>
        <v/>
      </c>
      <c r="AD74" s="112" t="str">
        <f t="shared" ca="1" si="61"/>
        <v/>
      </c>
      <c r="AE74" s="111" t="str">
        <f t="shared" ca="1" si="62"/>
        <v/>
      </c>
      <c r="AF74" s="110" t="str">
        <f t="shared" ca="1" si="22"/>
        <v/>
      </c>
      <c r="AG74" s="110" t="str">
        <f t="shared" ca="1" si="63"/>
        <v/>
      </c>
      <c r="AH74" s="110" t="str">
        <f t="shared" ca="1" si="64"/>
        <v/>
      </c>
      <c r="AI74" s="113" t="str">
        <f t="shared" ca="1" si="46"/>
        <v/>
      </c>
      <c r="AJ74" s="114" t="str">
        <f t="shared" ref="AJ74:AR102" ca="1" si="77">IFERROR(INDIRECT($C74&amp;"!"&amp;AJ$9),"")</f>
        <v/>
      </c>
      <c r="AK74" s="110" t="str">
        <f t="shared" ca="1" si="77"/>
        <v/>
      </c>
      <c r="AL74" s="177" t="str">
        <f t="shared" ca="1" si="77"/>
        <v/>
      </c>
      <c r="AM74" s="177" t="str">
        <f t="shared" ca="1" si="77"/>
        <v/>
      </c>
      <c r="AN74" s="110" t="str">
        <f t="shared" ca="1" si="77"/>
        <v/>
      </c>
      <c r="AO74" s="110" t="str">
        <f t="shared" ca="1" si="77"/>
        <v/>
      </c>
      <c r="AP74" s="110" t="str">
        <f t="shared" ca="1" si="77"/>
        <v/>
      </c>
      <c r="AQ74" s="110" t="str">
        <f t="shared" ca="1" si="77"/>
        <v/>
      </c>
      <c r="AR74" s="110" t="str">
        <f t="shared" ca="1" si="77"/>
        <v/>
      </c>
      <c r="AS74" s="57" t="str">
        <f ca="1">IFERROR(VLOOKUP(L74,Parameter!F:O,10,FALSE),"")</f>
        <v/>
      </c>
      <c r="AT74" s="61" t="str">
        <f ca="1">IF(D74="","",IFERROR(IF(VLOOKUP(N74,Parameter!C:L,10,FALSE)=$AT$8,"ok","F"),"L"))</f>
        <v/>
      </c>
      <c r="AU74" s="110" t="str">
        <f t="shared" ca="1" si="8"/>
        <v/>
      </c>
      <c r="AV74" s="110" t="str">
        <f t="shared" ca="1" si="8"/>
        <v/>
      </c>
      <c r="AW74" s="110" t="str">
        <f t="shared" ca="1" si="74"/>
        <v/>
      </c>
      <c r="AX74" s="110" t="str">
        <f t="shared" ca="1" si="74"/>
        <v/>
      </c>
      <c r="AY74" s="110" t="str">
        <f t="shared" ca="1" si="74"/>
        <v/>
      </c>
      <c r="AZ74" s="110" t="str">
        <f t="shared" ca="1" si="74"/>
        <v/>
      </c>
      <c r="BA74" s="110" t="str">
        <f t="shared" ca="1" si="9"/>
        <v/>
      </c>
      <c r="BB74" s="110" t="str">
        <f t="shared" ca="1" si="74"/>
        <v/>
      </c>
      <c r="BC74" s="110" t="str">
        <f t="shared" ca="1" si="74"/>
        <v/>
      </c>
      <c r="BD74" s="110" t="str">
        <f t="shared" ca="1" si="74"/>
        <v/>
      </c>
      <c r="BE74" s="110" t="str">
        <f t="shared" ca="1" si="74"/>
        <v/>
      </c>
      <c r="BF74" s="110" t="str">
        <f t="shared" ca="1" si="48"/>
        <v/>
      </c>
      <c r="BG74" s="110" t="str">
        <f t="shared" ca="1" si="74"/>
        <v/>
      </c>
      <c r="BH74" s="110" t="str">
        <f t="shared" ca="1" si="74"/>
        <v/>
      </c>
      <c r="BI74" s="110" t="str">
        <f t="shared" ca="1" si="74"/>
        <v/>
      </c>
      <c r="BJ74" s="110" t="str">
        <f t="shared" ca="1" si="74"/>
        <v/>
      </c>
      <c r="BK74" s="110" t="str">
        <f t="shared" ca="1" si="56"/>
        <v/>
      </c>
      <c r="BL74" s="110" t="str">
        <f t="shared" ca="1" si="56"/>
        <v/>
      </c>
      <c r="BM74" s="110" t="str">
        <f t="shared" ca="1" si="56"/>
        <v/>
      </c>
      <c r="BN74" s="110" t="str">
        <f t="shared" ca="1" si="76"/>
        <v/>
      </c>
      <c r="BO74" s="110" t="str">
        <f t="shared" ca="1" si="76"/>
        <v/>
      </c>
      <c r="BP74" s="110" t="str">
        <f t="shared" ca="1" si="76"/>
        <v/>
      </c>
      <c r="BQ74" s="110" t="str">
        <f t="shared" ca="1" si="76"/>
        <v/>
      </c>
      <c r="BR74" s="110" t="str">
        <f t="shared" ca="1" si="56"/>
        <v/>
      </c>
      <c r="BS74" s="110" t="str">
        <f t="shared" ca="1" si="73"/>
        <v/>
      </c>
      <c r="BT74" s="110" t="str">
        <f t="shared" ca="1" si="73"/>
        <v/>
      </c>
      <c r="BU74" s="110" t="str">
        <f t="shared" ca="1" si="73"/>
        <v/>
      </c>
      <c r="BV74" s="110" t="str">
        <f t="shared" ca="1" si="73"/>
        <v/>
      </c>
      <c r="BW74" s="57" t="str">
        <f t="shared" ca="1" si="50"/>
        <v/>
      </c>
      <c r="BX74" s="57" t="str">
        <f t="shared" ca="1" si="50"/>
        <v/>
      </c>
      <c r="BY74" s="57" t="str">
        <f t="shared" ca="1" si="72"/>
        <v/>
      </c>
      <c r="BZ74" s="57" t="str">
        <f t="shared" ca="1" si="72"/>
        <v/>
      </c>
      <c r="CA74" s="57" t="str">
        <f t="shared" ca="1" si="72"/>
        <v/>
      </c>
      <c r="CB74" s="57" t="str">
        <f t="shared" ca="1" si="72"/>
        <v/>
      </c>
      <c r="CC74" s="57" t="str">
        <f t="shared" ca="1" si="23"/>
        <v/>
      </c>
      <c r="CD74" s="57"/>
      <c r="CE74" s="57" t="str">
        <f t="shared" ca="1" si="24"/>
        <v/>
      </c>
      <c r="CF74" s="57" t="str">
        <f t="shared" ca="1" si="25"/>
        <v/>
      </c>
      <c r="CG74" s="57" t="str">
        <f t="shared" ca="1" si="26"/>
        <v/>
      </c>
      <c r="CH74" s="57" t="str">
        <f t="shared" ca="1" si="27"/>
        <v/>
      </c>
      <c r="CI74" s="57" t="str">
        <f t="shared" ca="1" si="28"/>
        <v/>
      </c>
      <c r="CJ74" s="57"/>
      <c r="CK74" s="57" t="str">
        <f t="shared" ca="1" si="51"/>
        <v/>
      </c>
      <c r="CL74" s="57" t="str">
        <f t="shared" ca="1" si="51"/>
        <v/>
      </c>
      <c r="CM74" s="57" t="str">
        <f t="shared" ca="1" si="51"/>
        <v/>
      </c>
      <c r="CN74" s="57" t="str">
        <f t="shared" ca="1" si="51"/>
        <v/>
      </c>
      <c r="CO74" s="57" t="str">
        <f t="shared" ca="1" si="52"/>
        <v/>
      </c>
      <c r="CP74" s="57" t="str">
        <f t="shared" ca="1" si="52"/>
        <v/>
      </c>
      <c r="CQ74" s="57" t="str">
        <f t="shared" ca="1" si="52"/>
        <v/>
      </c>
      <c r="CR74" s="57" t="str">
        <f t="shared" ca="1" si="52"/>
        <v/>
      </c>
      <c r="CS74" s="57" t="str">
        <f t="shared" ca="1" si="52"/>
        <v/>
      </c>
      <c r="CT74" s="57" t="str">
        <f t="shared" ca="1" si="53"/>
        <v/>
      </c>
      <c r="CU74" s="57" t="str">
        <f t="shared" ca="1" si="53"/>
        <v/>
      </c>
      <c r="CV74" s="57" t="str">
        <f t="shared" ca="1" si="53"/>
        <v/>
      </c>
      <c r="CW74" s="57" t="str">
        <f t="shared" ca="1" si="53"/>
        <v/>
      </c>
      <c r="CX74" s="57" t="str">
        <f t="shared" ca="1" si="30"/>
        <v/>
      </c>
      <c r="CY74" s="57" t="str">
        <f t="shared" ca="1" si="70"/>
        <v/>
      </c>
      <c r="CZ74" s="57" t="str">
        <f t="shared" ca="1" si="70"/>
        <v/>
      </c>
      <c r="DA74" s="57" t="str">
        <f t="shared" ca="1" si="69"/>
        <v/>
      </c>
      <c r="DB74" s="57" t="str">
        <f t="shared" ca="1" si="69"/>
        <v/>
      </c>
      <c r="DC74" s="57" t="str">
        <f t="shared" ca="1" si="69"/>
        <v/>
      </c>
      <c r="DD74" s="57" t="str">
        <f t="shared" ca="1" si="69"/>
        <v/>
      </c>
      <c r="DE74" s="57" t="str">
        <f t="shared" ca="1" si="54"/>
        <v/>
      </c>
      <c r="DF74" s="57" t="str">
        <f t="shared" ca="1" si="54"/>
        <v/>
      </c>
      <c r="DG74" s="57" t="str">
        <f t="shared" ca="1" si="54"/>
        <v/>
      </c>
      <c r="DH74" s="57" t="str">
        <f t="shared" ca="1" si="31"/>
        <v/>
      </c>
      <c r="DI74" s="57" t="str">
        <f t="shared" ca="1" si="49"/>
        <v/>
      </c>
      <c r="DJ74" s="57" t="str">
        <f t="shared" ca="1" si="49"/>
        <v/>
      </c>
      <c r="DK74" s="57" t="str">
        <f t="shared" ca="1" si="49"/>
        <v/>
      </c>
      <c r="DL74" s="57" t="str">
        <f t="shared" ca="1" si="49"/>
        <v/>
      </c>
      <c r="DM74" s="57" t="str">
        <f t="shared" ca="1" si="32"/>
        <v/>
      </c>
      <c r="DN74" s="57" t="str">
        <f t="shared" ca="1" si="75"/>
        <v/>
      </c>
      <c r="DO74" s="57" t="str">
        <f t="shared" ca="1" si="75"/>
        <v/>
      </c>
      <c r="DP74" s="57" t="str">
        <f t="shared" ca="1" si="75"/>
        <v/>
      </c>
      <c r="DQ74" s="57" t="str">
        <f t="shared" ca="1" si="75"/>
        <v/>
      </c>
      <c r="DR74" s="57" t="str">
        <f t="shared" ca="1" si="75"/>
        <v/>
      </c>
      <c r="DS74" s="57" t="str">
        <f t="shared" ca="1" si="75"/>
        <v/>
      </c>
    </row>
    <row r="75" spans="1:123" s="64" customFormat="1">
      <c r="A75" s="57" t="str">
        <f t="shared" ca="1" si="16"/>
        <v/>
      </c>
      <c r="B75" s="106" t="str">
        <f t="shared" ca="1" si="17"/>
        <v/>
      </c>
      <c r="C75" s="60">
        <v>65</v>
      </c>
      <c r="D75" s="57" t="str">
        <f t="shared" ca="1" si="33"/>
        <v/>
      </c>
      <c r="E75" s="61"/>
      <c r="F75" s="61"/>
      <c r="G75" s="57" t="str">
        <f t="shared" ca="1" si="34"/>
        <v/>
      </c>
      <c r="H75" s="57" t="str">
        <f t="shared" ca="1" si="35"/>
        <v/>
      </c>
      <c r="I75" s="61" t="str">
        <f ca="1">IFERROR(VLOOKUP(H75,Parameter!L:M,2,FALSE),"")</f>
        <v/>
      </c>
      <c r="J75" s="57" t="str">
        <f t="shared" ca="1" si="36"/>
        <v/>
      </c>
      <c r="K75" s="61" t="str">
        <f ca="1">IFERROR(VLOOKUP(J75,Parameter!I:K,3,FALSE),"")</f>
        <v/>
      </c>
      <c r="L75" s="57" t="str">
        <f t="shared" ca="1" si="37"/>
        <v/>
      </c>
      <c r="M75" s="61" t="str">
        <f ca="1">IFERROR(VLOOKUP(L75,Parameter!F:H,3,FALSE),"")</f>
        <v/>
      </c>
      <c r="N75" s="57" t="str">
        <f t="shared" ca="1" si="38"/>
        <v/>
      </c>
      <c r="O75" s="61" t="str">
        <f ca="1">IFERROR(VLOOKUP(N75,Parameter!C:E,3,FALSE),"")</f>
        <v/>
      </c>
      <c r="P75" s="61" t="str">
        <f t="shared" ca="1" si="39"/>
        <v/>
      </c>
      <c r="Q75" s="61" t="str">
        <f t="shared" ca="1" si="40"/>
        <v/>
      </c>
      <c r="R75" s="57" t="str">
        <f t="shared" ca="1" si="21"/>
        <v/>
      </c>
      <c r="S75" s="57" t="str">
        <f t="shared" ca="1" si="41"/>
        <v/>
      </c>
      <c r="T75" s="57" t="str">
        <f t="shared" ca="1" si="42"/>
        <v/>
      </c>
      <c r="U75" s="61" t="str">
        <f t="shared" ca="1" si="65"/>
        <v/>
      </c>
      <c r="V75" s="61" t="str">
        <f t="shared" ca="1" si="65"/>
        <v/>
      </c>
      <c r="W75" s="61" t="str">
        <f t="shared" ca="1" si="65"/>
        <v/>
      </c>
      <c r="X75" s="61" t="str">
        <f t="shared" ca="1" si="65"/>
        <v/>
      </c>
      <c r="Y75" s="57" t="str">
        <f t="shared" ca="1" si="65"/>
        <v/>
      </c>
      <c r="Z75" s="57" t="str">
        <f t="shared" ca="1" si="44"/>
        <v/>
      </c>
      <c r="AA75" s="61" t="str">
        <f t="shared" ca="1" si="66"/>
        <v/>
      </c>
      <c r="AB75" s="61" t="str">
        <f t="shared" ca="1" si="66"/>
        <v/>
      </c>
      <c r="AC75" s="61" t="str">
        <f t="shared" ca="1" si="66"/>
        <v/>
      </c>
      <c r="AD75" s="61" t="str">
        <f t="shared" ref="AD75:AD106" ca="1" si="78">IFERROR(IF(INDIRECT($C75&amp;"!"&amp;$AD$9)="x","PbS oder ASP oder Kinderfarm","Jugendfreizeiteinrichtungen (JFE)"),"")</f>
        <v/>
      </c>
      <c r="AE75" s="61" t="str">
        <f t="shared" ref="AE75:AE106" ca="1" si="79">IFERROR(INDIRECT($C75&amp;"!"&amp;$AE$9),"")</f>
        <v/>
      </c>
      <c r="AF75" s="57" t="str">
        <f t="shared" ca="1" si="22"/>
        <v/>
      </c>
      <c r="AG75" s="57" t="str">
        <f t="shared" ref="AG75:AG106" ca="1" si="80">IFERROR(IF(LEFT(INDIRECT($C75&amp;"!"&amp;$AG$9),1)="J","ja","nein"),"")</f>
        <v/>
      </c>
      <c r="AH75" s="57" t="str">
        <f t="shared" ref="AH75:AH106" ca="1" si="81">IFERROR(IF(INDIRECT($C75&amp;"!"&amp;$AI$9)="","nein","ja"),"")</f>
        <v/>
      </c>
      <c r="AI75" s="62" t="str">
        <f t="shared" ca="1" si="46"/>
        <v/>
      </c>
      <c r="AJ75" s="63" t="str">
        <f t="shared" ca="1" si="77"/>
        <v/>
      </c>
      <c r="AK75" s="57" t="str">
        <f t="shared" ca="1" si="77"/>
        <v/>
      </c>
      <c r="AL75" s="176" t="str">
        <f t="shared" ca="1" si="77"/>
        <v/>
      </c>
      <c r="AM75" s="176" t="str">
        <f t="shared" ca="1" si="77"/>
        <v/>
      </c>
      <c r="AN75" s="57" t="str">
        <f t="shared" ca="1" si="77"/>
        <v/>
      </c>
      <c r="AO75" s="57" t="str">
        <f t="shared" ca="1" si="77"/>
        <v/>
      </c>
      <c r="AP75" s="57" t="str">
        <f t="shared" ca="1" si="77"/>
        <v/>
      </c>
      <c r="AQ75" s="57" t="str">
        <f t="shared" ca="1" si="77"/>
        <v/>
      </c>
      <c r="AR75" s="57" t="str">
        <f t="shared" ca="1" si="77"/>
        <v/>
      </c>
      <c r="AS75" s="57" t="str">
        <f ca="1">IFERROR(VLOOKUP(L75,Parameter!F:O,10,FALSE),"")</f>
        <v/>
      </c>
      <c r="AT75" s="61" t="str">
        <f ca="1">IF(D75="","",IFERROR(IF(VLOOKUP(N75,Parameter!C:L,10,FALSE)=$AT$8,"ok","F"),"L"))</f>
        <v/>
      </c>
      <c r="AU75" s="57" t="str">
        <f t="shared" ref="AU75:AZ112" ca="1" si="82">IFERROR(INDIRECT($C75&amp;"!"&amp;AU$9),"")</f>
        <v/>
      </c>
      <c r="AV75" s="57" t="str">
        <f t="shared" ca="1" si="82"/>
        <v/>
      </c>
      <c r="AW75" s="57" t="str">
        <f t="shared" ca="1" si="82"/>
        <v/>
      </c>
      <c r="AX75" s="57" t="str">
        <f t="shared" ca="1" si="82"/>
        <v/>
      </c>
      <c r="AY75" s="57" t="str">
        <f t="shared" ca="1" si="82"/>
        <v/>
      </c>
      <c r="AZ75" s="57" t="str">
        <f t="shared" ca="1" si="82"/>
        <v/>
      </c>
      <c r="BA75" s="57" t="str">
        <f t="shared" ref="BA75:BJ112" ca="1" si="83">IFERROR(INDIRECT($C75&amp;"!"&amp;BA$9),"")</f>
        <v/>
      </c>
      <c r="BB75" s="57" t="str">
        <f t="shared" ca="1" si="83"/>
        <v/>
      </c>
      <c r="BC75" s="57" t="str">
        <f t="shared" ca="1" si="83"/>
        <v/>
      </c>
      <c r="BD75" s="57" t="str">
        <f t="shared" ca="1" si="83"/>
        <v/>
      </c>
      <c r="BE75" s="57" t="str">
        <f t="shared" ca="1" si="83"/>
        <v/>
      </c>
      <c r="BF75" s="57" t="str">
        <f t="shared" ca="1" si="83"/>
        <v/>
      </c>
      <c r="BG75" s="57" t="str">
        <f t="shared" ca="1" si="83"/>
        <v/>
      </c>
      <c r="BH75" s="57" t="str">
        <f t="shared" ca="1" si="83"/>
        <v/>
      </c>
      <c r="BI75" s="57" t="str">
        <f t="shared" ca="1" si="83"/>
        <v/>
      </c>
      <c r="BJ75" s="57" t="str">
        <f t="shared" ca="1" si="83"/>
        <v/>
      </c>
      <c r="BK75" s="57" t="str">
        <f t="shared" ca="1" si="56"/>
        <v/>
      </c>
      <c r="BL75" s="57" t="str">
        <f t="shared" ca="1" si="56"/>
        <v/>
      </c>
      <c r="BM75" s="57" t="str">
        <f t="shared" ca="1" si="56"/>
        <v/>
      </c>
      <c r="BN75" s="57" t="str">
        <f t="shared" ca="1" si="76"/>
        <v/>
      </c>
      <c r="BO75" s="57" t="str">
        <f t="shared" ca="1" si="76"/>
        <v/>
      </c>
      <c r="BP75" s="57" t="str">
        <f t="shared" ca="1" si="76"/>
        <v/>
      </c>
      <c r="BQ75" s="57" t="str">
        <f t="shared" ca="1" si="76"/>
        <v/>
      </c>
      <c r="BR75" s="57" t="str">
        <f t="shared" ca="1" si="56"/>
        <v/>
      </c>
      <c r="BS75" s="57" t="str">
        <f t="shared" ca="1" si="73"/>
        <v/>
      </c>
      <c r="BT75" s="57" t="str">
        <f t="shared" ca="1" si="73"/>
        <v/>
      </c>
      <c r="BU75" s="57" t="str">
        <f t="shared" ca="1" si="73"/>
        <v/>
      </c>
      <c r="BV75" s="57" t="str">
        <f t="shared" ca="1" si="73"/>
        <v/>
      </c>
      <c r="BW75" s="57" t="str">
        <f t="shared" ca="1" si="50"/>
        <v/>
      </c>
      <c r="BX75" s="57" t="str">
        <f t="shared" ca="1" si="50"/>
        <v/>
      </c>
      <c r="BY75" s="57" t="str">
        <f t="shared" ca="1" si="72"/>
        <v/>
      </c>
      <c r="BZ75" s="57" t="str">
        <f t="shared" ca="1" si="72"/>
        <v/>
      </c>
      <c r="CA75" s="57" t="str">
        <f t="shared" ca="1" si="72"/>
        <v/>
      </c>
      <c r="CB75" s="57" t="str">
        <f t="shared" ca="1" si="72"/>
        <v/>
      </c>
      <c r="CC75" s="57" t="str">
        <f t="shared" ca="1" si="23"/>
        <v/>
      </c>
      <c r="CD75" s="57"/>
      <c r="CE75" s="57" t="str">
        <f t="shared" ca="1" si="24"/>
        <v/>
      </c>
      <c r="CF75" s="57" t="str">
        <f t="shared" ca="1" si="25"/>
        <v/>
      </c>
      <c r="CG75" s="57" t="str">
        <f t="shared" ca="1" si="26"/>
        <v/>
      </c>
      <c r="CH75" s="57" t="str">
        <f t="shared" ca="1" si="27"/>
        <v/>
      </c>
      <c r="CI75" s="57" t="str">
        <f t="shared" ca="1" si="28"/>
        <v/>
      </c>
      <c r="CJ75" s="57"/>
      <c r="CK75" s="57" t="str">
        <f t="shared" ca="1" si="51"/>
        <v/>
      </c>
      <c r="CL75" s="57" t="str">
        <f t="shared" ca="1" si="51"/>
        <v/>
      </c>
      <c r="CM75" s="57" t="str">
        <f t="shared" ca="1" si="51"/>
        <v/>
      </c>
      <c r="CN75" s="57" t="str">
        <f t="shared" ca="1" si="51"/>
        <v/>
      </c>
      <c r="CO75" s="57" t="str">
        <f t="shared" ca="1" si="52"/>
        <v/>
      </c>
      <c r="CP75" s="57" t="str">
        <f t="shared" ca="1" si="52"/>
        <v/>
      </c>
      <c r="CQ75" s="57" t="str">
        <f t="shared" ca="1" si="52"/>
        <v/>
      </c>
      <c r="CR75" s="57" t="str">
        <f t="shared" ca="1" si="52"/>
        <v/>
      </c>
      <c r="CS75" s="57" t="str">
        <f t="shared" ca="1" si="52"/>
        <v/>
      </c>
      <c r="CT75" s="57" t="str">
        <f t="shared" ca="1" si="53"/>
        <v/>
      </c>
      <c r="CU75" s="57" t="str">
        <f t="shared" ca="1" si="53"/>
        <v/>
      </c>
      <c r="CV75" s="57" t="str">
        <f t="shared" ca="1" si="53"/>
        <v/>
      </c>
      <c r="CW75" s="57" t="str">
        <f t="shared" ca="1" si="53"/>
        <v/>
      </c>
      <c r="CX75" s="57" t="str">
        <f t="shared" ca="1" si="30"/>
        <v/>
      </c>
      <c r="CY75" s="57" t="str">
        <f t="shared" ca="1" si="70"/>
        <v/>
      </c>
      <c r="CZ75" s="57" t="str">
        <f t="shared" ca="1" si="70"/>
        <v/>
      </c>
      <c r="DA75" s="57" t="str">
        <f t="shared" ca="1" si="69"/>
        <v/>
      </c>
      <c r="DB75" s="57" t="str">
        <f t="shared" ca="1" si="69"/>
        <v/>
      </c>
      <c r="DC75" s="57" t="str">
        <f t="shared" ca="1" si="69"/>
        <v/>
      </c>
      <c r="DD75" s="57" t="str">
        <f t="shared" ca="1" si="69"/>
        <v/>
      </c>
      <c r="DE75" s="57" t="str">
        <f t="shared" ca="1" si="54"/>
        <v/>
      </c>
      <c r="DF75" s="57" t="str">
        <f t="shared" ca="1" si="54"/>
        <v/>
      </c>
      <c r="DG75" s="57" t="str">
        <f t="shared" ca="1" si="54"/>
        <v/>
      </c>
      <c r="DH75" s="57" t="str">
        <f t="shared" ca="1" si="31"/>
        <v/>
      </c>
      <c r="DI75" s="57" t="str">
        <f t="shared" ca="1" si="49"/>
        <v/>
      </c>
      <c r="DJ75" s="57" t="str">
        <f t="shared" ca="1" si="49"/>
        <v/>
      </c>
      <c r="DK75" s="57" t="str">
        <f t="shared" ca="1" si="49"/>
        <v/>
      </c>
      <c r="DL75" s="57" t="str">
        <f t="shared" ca="1" si="49"/>
        <v/>
      </c>
      <c r="DM75" s="57" t="str">
        <f t="shared" ca="1" si="32"/>
        <v/>
      </c>
      <c r="DN75" s="57" t="str">
        <f t="shared" ca="1" si="75"/>
        <v/>
      </c>
      <c r="DO75" s="57" t="str">
        <f t="shared" ca="1" si="75"/>
        <v/>
      </c>
      <c r="DP75" s="57" t="str">
        <f t="shared" ca="1" si="75"/>
        <v/>
      </c>
      <c r="DQ75" s="57" t="str">
        <f t="shared" ca="1" si="75"/>
        <v/>
      </c>
      <c r="DR75" s="57" t="str">
        <f t="shared" ca="1" si="75"/>
        <v/>
      </c>
      <c r="DS75" s="57" t="str">
        <f t="shared" ca="1" si="75"/>
        <v/>
      </c>
    </row>
    <row r="76" spans="1:123" s="64" customFormat="1">
      <c r="A76" s="57" t="str">
        <f t="shared" ref="A76:A112" ca="1" si="84">IF(D76="","",CONCATENATE("#='",C76,"'!B2"))</f>
        <v/>
      </c>
      <c r="B76" s="109" t="str">
        <f t="shared" ref="B76:B112" ca="1" si="85">IF(D76="","",HYPERLINK(A76,"zum Datenblatt"))</f>
        <v/>
      </c>
      <c r="C76" s="110">
        <v>66</v>
      </c>
      <c r="D76" s="110" t="str">
        <f t="shared" ca="1" si="33"/>
        <v/>
      </c>
      <c r="E76" s="111"/>
      <c r="F76" s="111"/>
      <c r="G76" s="110" t="str">
        <f t="shared" ca="1" si="34"/>
        <v/>
      </c>
      <c r="H76" s="110" t="str">
        <f t="shared" ca="1" si="35"/>
        <v/>
      </c>
      <c r="I76" s="112" t="str">
        <f ca="1">IFERROR(VLOOKUP(H76,Parameter!L:M,2,FALSE),"")</f>
        <v/>
      </c>
      <c r="J76" s="110" t="str">
        <f t="shared" ca="1" si="36"/>
        <v/>
      </c>
      <c r="K76" s="112" t="str">
        <f ca="1">IFERROR(VLOOKUP(J76,Parameter!I:K,3,FALSE),"")</f>
        <v/>
      </c>
      <c r="L76" s="110" t="str">
        <f t="shared" ca="1" si="37"/>
        <v/>
      </c>
      <c r="M76" s="112" t="str">
        <f ca="1">IFERROR(VLOOKUP(L76,Parameter!F:H,3,FALSE),"")</f>
        <v/>
      </c>
      <c r="N76" s="110" t="str">
        <f t="shared" ca="1" si="38"/>
        <v/>
      </c>
      <c r="O76" s="112" t="str">
        <f ca="1">IFERROR(VLOOKUP(N76,Parameter!C:E,3,FALSE),"")</f>
        <v/>
      </c>
      <c r="P76" s="112" t="str">
        <f t="shared" ca="1" si="39"/>
        <v/>
      </c>
      <c r="Q76" s="112" t="str">
        <f t="shared" ca="1" si="40"/>
        <v/>
      </c>
      <c r="R76" s="110" t="str">
        <f t="shared" ref="R76:R111" ca="1" si="86">IFERROR(INDIRECT($C76&amp;"!"&amp;$R$9),"")</f>
        <v/>
      </c>
      <c r="S76" s="110" t="str">
        <f t="shared" ca="1" si="41"/>
        <v/>
      </c>
      <c r="T76" s="110" t="str">
        <f t="shared" ca="1" si="42"/>
        <v/>
      </c>
      <c r="U76" s="112" t="str">
        <f t="shared" ca="1" si="65"/>
        <v/>
      </c>
      <c r="V76" s="112" t="str">
        <f t="shared" ca="1" si="65"/>
        <v/>
      </c>
      <c r="W76" s="112" t="str">
        <f t="shared" ca="1" si="65"/>
        <v/>
      </c>
      <c r="X76" s="112" t="str">
        <f t="shared" ca="1" si="65"/>
        <v/>
      </c>
      <c r="Y76" s="110" t="str">
        <f t="shared" ca="1" si="65"/>
        <v/>
      </c>
      <c r="Z76" s="110" t="str">
        <f t="shared" ca="1" si="44"/>
        <v/>
      </c>
      <c r="AA76" s="111" t="str">
        <f t="shared" ca="1" si="66"/>
        <v/>
      </c>
      <c r="AB76" s="112" t="str">
        <f t="shared" ca="1" si="66"/>
        <v/>
      </c>
      <c r="AC76" s="112" t="str">
        <f t="shared" ca="1" si="66"/>
        <v/>
      </c>
      <c r="AD76" s="112" t="str">
        <f t="shared" ca="1" si="78"/>
        <v/>
      </c>
      <c r="AE76" s="111" t="str">
        <f t="shared" ca="1" si="79"/>
        <v/>
      </c>
      <c r="AF76" s="110" t="str">
        <f t="shared" ref="AF76:AF112" ca="1" si="87">IFERROR(IF(LEFT(INDIRECT($C76&amp;"!"&amp;$AF$9),2)="Ki","ja","nein"),"")</f>
        <v/>
      </c>
      <c r="AG76" s="110" t="str">
        <f t="shared" ca="1" si="80"/>
        <v/>
      </c>
      <c r="AH76" s="110" t="str">
        <f t="shared" ca="1" si="81"/>
        <v/>
      </c>
      <c r="AI76" s="113" t="str">
        <f t="shared" ca="1" si="46"/>
        <v/>
      </c>
      <c r="AJ76" s="114" t="str">
        <f t="shared" ca="1" si="77"/>
        <v/>
      </c>
      <c r="AK76" s="110" t="str">
        <f t="shared" ca="1" si="77"/>
        <v/>
      </c>
      <c r="AL76" s="177" t="str">
        <f t="shared" ca="1" si="77"/>
        <v/>
      </c>
      <c r="AM76" s="177" t="str">
        <f t="shared" ca="1" si="77"/>
        <v/>
      </c>
      <c r="AN76" s="110" t="str">
        <f t="shared" ca="1" si="77"/>
        <v/>
      </c>
      <c r="AO76" s="110" t="str">
        <f t="shared" ca="1" si="77"/>
        <v/>
      </c>
      <c r="AP76" s="110" t="str">
        <f t="shared" ca="1" si="77"/>
        <v/>
      </c>
      <c r="AQ76" s="110" t="str">
        <f t="shared" ca="1" si="77"/>
        <v/>
      </c>
      <c r="AR76" s="110" t="str">
        <f t="shared" ca="1" si="77"/>
        <v/>
      </c>
      <c r="AS76" s="57" t="str">
        <f ca="1">IFERROR(VLOOKUP(L76,Parameter!F:O,10,FALSE),"")</f>
        <v/>
      </c>
      <c r="AT76" s="61" t="str">
        <f ca="1">IF(D76="","",IFERROR(IF(VLOOKUP(N76,Parameter!C:L,10,FALSE)=$AT$8,"ok","F"),"L"))</f>
        <v/>
      </c>
      <c r="AU76" s="110" t="str">
        <f t="shared" ca="1" si="82"/>
        <v/>
      </c>
      <c r="AV76" s="110" t="str">
        <f t="shared" ca="1" si="82"/>
        <v/>
      </c>
      <c r="AW76" s="110" t="str">
        <f t="shared" ca="1" si="82"/>
        <v/>
      </c>
      <c r="AX76" s="110" t="str">
        <f t="shared" ca="1" si="82"/>
        <v/>
      </c>
      <c r="AY76" s="110" t="str">
        <f t="shared" ca="1" si="82"/>
        <v/>
      </c>
      <c r="AZ76" s="110" t="str">
        <f t="shared" ca="1" si="82"/>
        <v/>
      </c>
      <c r="BA76" s="110" t="str">
        <f t="shared" ca="1" si="83"/>
        <v/>
      </c>
      <c r="BB76" s="110" t="str">
        <f t="shared" ca="1" si="83"/>
        <v/>
      </c>
      <c r="BC76" s="110" t="str">
        <f t="shared" ca="1" si="83"/>
        <v/>
      </c>
      <c r="BD76" s="110" t="str">
        <f t="shared" ca="1" si="83"/>
        <v/>
      </c>
      <c r="BE76" s="110" t="str">
        <f t="shared" ca="1" si="83"/>
        <v/>
      </c>
      <c r="BF76" s="110" t="str">
        <f t="shared" ca="1" si="83"/>
        <v/>
      </c>
      <c r="BG76" s="110" t="str">
        <f t="shared" ca="1" si="83"/>
        <v/>
      </c>
      <c r="BH76" s="110" t="str">
        <f t="shared" ca="1" si="83"/>
        <v/>
      </c>
      <c r="BI76" s="110" t="str">
        <f t="shared" ca="1" si="83"/>
        <v/>
      </c>
      <c r="BJ76" s="110" t="str">
        <f t="shared" ca="1" si="83"/>
        <v/>
      </c>
      <c r="BK76" s="110" t="str">
        <f t="shared" ca="1" si="56"/>
        <v/>
      </c>
      <c r="BL76" s="110" t="str">
        <f t="shared" ca="1" si="56"/>
        <v/>
      </c>
      <c r="BM76" s="110" t="str">
        <f t="shared" ca="1" si="56"/>
        <v/>
      </c>
      <c r="BN76" s="110" t="str">
        <f t="shared" ca="1" si="76"/>
        <v/>
      </c>
      <c r="BO76" s="110" t="str">
        <f t="shared" ca="1" si="76"/>
        <v/>
      </c>
      <c r="BP76" s="110" t="str">
        <f t="shared" ca="1" si="76"/>
        <v/>
      </c>
      <c r="BQ76" s="110" t="str">
        <f t="shared" ca="1" si="76"/>
        <v/>
      </c>
      <c r="BR76" s="110" t="str">
        <f t="shared" ca="1" si="56"/>
        <v/>
      </c>
      <c r="BS76" s="110" t="str">
        <f t="shared" ca="1" si="73"/>
        <v/>
      </c>
      <c r="BT76" s="110" t="str">
        <f t="shared" ca="1" si="73"/>
        <v/>
      </c>
      <c r="BU76" s="110" t="str">
        <f t="shared" ca="1" si="73"/>
        <v/>
      </c>
      <c r="BV76" s="110" t="str">
        <f t="shared" ca="1" si="73"/>
        <v/>
      </c>
      <c r="BW76" s="57" t="str">
        <f t="shared" ca="1" si="50"/>
        <v/>
      </c>
      <c r="BX76" s="57" t="str">
        <f t="shared" ca="1" si="50"/>
        <v/>
      </c>
      <c r="BY76" s="57" t="str">
        <f t="shared" ca="1" si="72"/>
        <v/>
      </c>
      <c r="BZ76" s="57" t="str">
        <f t="shared" ca="1" si="72"/>
        <v/>
      </c>
      <c r="CA76" s="57" t="str">
        <f t="shared" ca="1" si="72"/>
        <v/>
      </c>
      <c r="CB76" s="57" t="str">
        <f t="shared" ca="1" si="72"/>
        <v/>
      </c>
      <c r="CC76" s="57" t="str">
        <f t="shared" ref="CC76:CC112" ca="1" si="88">IFERROR(AN76+AO76+AP76+AQ76,"")</f>
        <v/>
      </c>
      <c r="CD76" s="57"/>
      <c r="CE76" s="57" t="str">
        <f t="shared" ref="CE76:CE112" ca="1" si="89">IF(AN76="","",IF(AN76&gt;0,"ja","nein"))</f>
        <v/>
      </c>
      <c r="CF76" s="57" t="str">
        <f t="shared" ref="CF76:CF112" ca="1" si="90">IF(AO76="","",IF(AO76&gt;0,"ja","nein"))</f>
        <v/>
      </c>
      <c r="CG76" s="57" t="str">
        <f t="shared" ref="CG76:CG112" ca="1" si="91">IF(AP76="","",IF(AP76&gt;0,"ja","nein"))</f>
        <v/>
      </c>
      <c r="CH76" s="57" t="str">
        <f t="shared" ref="CH76:CH112" ca="1" si="92">IF(AQ76="","",IF(AQ76&gt;0,"ja","nein"))</f>
        <v/>
      </c>
      <c r="CI76" s="57" t="str">
        <f t="shared" ref="CI76:CI112" ca="1" si="93">IF(AU76="","",IF(AU76&gt;0,"ja","nein"))</f>
        <v/>
      </c>
      <c r="CJ76" s="57"/>
      <c r="CK76" s="57" t="str">
        <f t="shared" ca="1" si="51"/>
        <v/>
      </c>
      <c r="CL76" s="57" t="str">
        <f t="shared" ca="1" si="51"/>
        <v/>
      </c>
      <c r="CM76" s="57" t="str">
        <f t="shared" ca="1" si="51"/>
        <v/>
      </c>
      <c r="CN76" s="57" t="str">
        <f t="shared" ca="1" si="51"/>
        <v/>
      </c>
      <c r="CO76" s="57" t="str">
        <f t="shared" ca="1" si="52"/>
        <v/>
      </c>
      <c r="CP76" s="57" t="str">
        <f t="shared" ca="1" si="52"/>
        <v/>
      </c>
      <c r="CQ76" s="57" t="str">
        <f t="shared" ca="1" si="52"/>
        <v/>
      </c>
      <c r="CR76" s="57" t="str">
        <f t="shared" ca="1" si="52"/>
        <v/>
      </c>
      <c r="CS76" s="57" t="str">
        <f t="shared" ca="1" si="52"/>
        <v/>
      </c>
      <c r="CT76" s="57" t="str">
        <f t="shared" ca="1" si="53"/>
        <v/>
      </c>
      <c r="CU76" s="57" t="str">
        <f t="shared" ca="1" si="53"/>
        <v/>
      </c>
      <c r="CV76" s="57" t="str">
        <f t="shared" ca="1" si="53"/>
        <v/>
      </c>
      <c r="CW76" s="57" t="str">
        <f t="shared" ca="1" si="53"/>
        <v/>
      </c>
      <c r="CX76" s="57" t="str">
        <f t="shared" ref="CX76:CX112" ca="1" si="94">IFERROR(INDIRECT($C76&amp;"!"&amp;CX$9),"")</f>
        <v/>
      </c>
      <c r="CY76" s="57" t="str">
        <f t="shared" ca="1" si="70"/>
        <v/>
      </c>
      <c r="CZ76" s="57" t="str">
        <f t="shared" ca="1" si="70"/>
        <v/>
      </c>
      <c r="DA76" s="57" t="str">
        <f t="shared" ca="1" si="69"/>
        <v/>
      </c>
      <c r="DB76" s="57" t="str">
        <f t="shared" ca="1" si="69"/>
        <v/>
      </c>
      <c r="DC76" s="57" t="str">
        <f t="shared" ca="1" si="69"/>
        <v/>
      </c>
      <c r="DD76" s="57" t="str">
        <f t="shared" ca="1" si="69"/>
        <v/>
      </c>
      <c r="DE76" s="57" t="str">
        <f t="shared" ca="1" si="54"/>
        <v/>
      </c>
      <c r="DF76" s="57" t="str">
        <f t="shared" ca="1" si="54"/>
        <v/>
      </c>
      <c r="DG76" s="57" t="str">
        <f t="shared" ca="1" si="54"/>
        <v/>
      </c>
      <c r="DH76" s="57" t="str">
        <f t="shared" ref="DH76:DH112" ca="1" si="95">IF(A76="","",IF(SUM(DI76:DL76)&gt;0,1,2))</f>
        <v/>
      </c>
      <c r="DI76" s="57" t="str">
        <f t="shared" ca="1" si="49"/>
        <v/>
      </c>
      <c r="DJ76" s="57" t="str">
        <f t="shared" ca="1" si="49"/>
        <v/>
      </c>
      <c r="DK76" s="57" t="str">
        <f t="shared" ca="1" si="49"/>
        <v/>
      </c>
      <c r="DL76" s="57" t="str">
        <f t="shared" ca="1" si="49"/>
        <v/>
      </c>
      <c r="DM76" s="57" t="str">
        <f t="shared" ref="DM76:DM112" ca="1" si="96">IF(A76="","",IF(SUM(DN76:DS76)&gt;0,1,2))</f>
        <v/>
      </c>
      <c r="DN76" s="57" t="str">
        <f t="shared" ca="1" si="75"/>
        <v/>
      </c>
      <c r="DO76" s="57" t="str">
        <f t="shared" ca="1" si="75"/>
        <v/>
      </c>
      <c r="DP76" s="57" t="str">
        <f t="shared" ca="1" si="75"/>
        <v/>
      </c>
      <c r="DQ76" s="57" t="str">
        <f t="shared" ca="1" si="75"/>
        <v/>
      </c>
      <c r="DR76" s="57" t="str">
        <f t="shared" ca="1" si="75"/>
        <v/>
      </c>
      <c r="DS76" s="57" t="str">
        <f t="shared" ca="1" si="75"/>
        <v/>
      </c>
    </row>
    <row r="77" spans="1:123" s="64" customFormat="1">
      <c r="A77" s="57" t="str">
        <f t="shared" ca="1" si="84"/>
        <v/>
      </c>
      <c r="B77" s="106" t="str">
        <f t="shared" ca="1" si="85"/>
        <v/>
      </c>
      <c r="C77" s="60">
        <v>67</v>
      </c>
      <c r="D77" s="57" t="str">
        <f t="shared" ref="D77:D112" ca="1" si="97">IFERROR(INDIRECT($C77&amp;"!"&amp;$D$9),"")</f>
        <v/>
      </c>
      <c r="E77" s="61"/>
      <c r="F77" s="61"/>
      <c r="G77" s="57" t="str">
        <f t="shared" ref="G77:G112" ca="1" si="98">IFERROR(IF(INDIRECT($C77&amp;"!"&amp;$G$9)="","nein","ja"),"")</f>
        <v/>
      </c>
      <c r="H77" s="57" t="str">
        <f t="shared" ref="H77:H112" ca="1" si="99">IFERROR(LEFT(N77,2),"")</f>
        <v/>
      </c>
      <c r="I77" s="61" t="str">
        <f ca="1">IFERROR(VLOOKUP(H77,Parameter!L:M,2,FALSE),"")</f>
        <v/>
      </c>
      <c r="J77" s="57" t="str">
        <f t="shared" ref="J77:J112" ca="1" si="100">IFERROR(LEFT(N77,4),"")</f>
        <v/>
      </c>
      <c r="K77" s="61" t="str">
        <f ca="1">IFERROR(VLOOKUP(J77,Parameter!I:K,3,FALSE),"")</f>
        <v/>
      </c>
      <c r="L77" s="57" t="str">
        <f t="shared" ref="L77:L112" ca="1" si="101">IFERROR(LEFT(N77,6),"")</f>
        <v/>
      </c>
      <c r="M77" s="61" t="str">
        <f ca="1">IFERROR(VLOOKUP(L77,Parameter!F:H,3,FALSE),"")</f>
        <v/>
      </c>
      <c r="N77" s="57" t="str">
        <f t="shared" ref="N77:N112" ca="1" si="102">IFERROR(INDIRECT($C77&amp;"!"&amp;$N$9),"")</f>
        <v/>
      </c>
      <c r="O77" s="61" t="str">
        <f ca="1">IFERROR(VLOOKUP(N77,Parameter!C:E,3,FALSE),"")</f>
        <v/>
      </c>
      <c r="P77" s="61" t="str">
        <f t="shared" ref="P77:P112" ca="1" si="103">IFERROR(INDIRECT($C77&amp;"!"&amp;$P$9),"")</f>
        <v/>
      </c>
      <c r="Q77" s="61" t="str">
        <f t="shared" ref="Q77:Q112" ca="1" si="104">IFERROR(INDIRECT($C77&amp;"!"&amp;$Q$9),"")</f>
        <v/>
      </c>
      <c r="R77" s="57" t="str">
        <f t="shared" ca="1" si="86"/>
        <v/>
      </c>
      <c r="S77" s="57" t="str">
        <f t="shared" ref="S77:S112" ca="1" si="105">IFERROR(INDIRECT($C77&amp;"!"&amp;$S$9),"")</f>
        <v/>
      </c>
      <c r="T77" s="57" t="str">
        <f t="shared" ref="T77:T112" ca="1" si="106">IFERROR(INDIRECT($C77&amp;"!"&amp;$T$9),"")</f>
        <v/>
      </c>
      <c r="U77" s="61" t="str">
        <f t="shared" ref="U77:Y112" ca="1" si="107">IFERROR(INDIRECT($C77&amp;"!"&amp;U$9),"")</f>
        <v/>
      </c>
      <c r="V77" s="61" t="str">
        <f t="shared" ca="1" si="107"/>
        <v/>
      </c>
      <c r="W77" s="61" t="str">
        <f t="shared" ca="1" si="107"/>
        <v/>
      </c>
      <c r="X77" s="61" t="str">
        <f t="shared" ca="1" si="107"/>
        <v/>
      </c>
      <c r="Y77" s="57" t="str">
        <f t="shared" ca="1" si="107"/>
        <v/>
      </c>
      <c r="Z77" s="57" t="str">
        <f t="shared" ref="Z77:Z112" ca="1" si="108">IFERROR(IF(INDIRECT($C77&amp;"!"&amp;Z$9)&gt;0,"Ja","nein"),"")</f>
        <v/>
      </c>
      <c r="AA77" s="61" t="str">
        <f t="shared" ref="AA77:AC112" ca="1" si="109">IFERROR(INDIRECT($C77&amp;"!"&amp;AA$9),"")</f>
        <v/>
      </c>
      <c r="AB77" s="61" t="str">
        <f t="shared" ca="1" si="109"/>
        <v/>
      </c>
      <c r="AC77" s="61" t="str">
        <f t="shared" ca="1" si="109"/>
        <v/>
      </c>
      <c r="AD77" s="61" t="str">
        <f t="shared" ca="1" si="78"/>
        <v/>
      </c>
      <c r="AE77" s="61" t="str">
        <f t="shared" ca="1" si="79"/>
        <v/>
      </c>
      <c r="AF77" s="57" t="str">
        <f t="shared" ca="1" si="87"/>
        <v/>
      </c>
      <c r="AG77" s="57" t="str">
        <f t="shared" ca="1" si="80"/>
        <v/>
      </c>
      <c r="AH77" s="57" t="str">
        <f t="shared" ca="1" si="81"/>
        <v/>
      </c>
      <c r="AI77" s="62" t="str">
        <f t="shared" ref="AI77:AI112" ca="1" si="110">IFERROR(INDIRECT($C77&amp;"!"&amp;AH$9),"")</f>
        <v/>
      </c>
      <c r="AJ77" s="63" t="str">
        <f t="shared" ca="1" si="77"/>
        <v/>
      </c>
      <c r="AK77" s="57" t="str">
        <f t="shared" ca="1" si="77"/>
        <v/>
      </c>
      <c r="AL77" s="176" t="str">
        <f t="shared" ca="1" si="77"/>
        <v/>
      </c>
      <c r="AM77" s="176" t="str">
        <f t="shared" ca="1" si="77"/>
        <v/>
      </c>
      <c r="AN77" s="57" t="str">
        <f t="shared" ca="1" si="77"/>
        <v/>
      </c>
      <c r="AO77" s="57" t="str">
        <f t="shared" ca="1" si="77"/>
        <v/>
      </c>
      <c r="AP77" s="57" t="str">
        <f t="shared" ca="1" si="77"/>
        <v/>
      </c>
      <c r="AQ77" s="57" t="str">
        <f t="shared" ca="1" si="77"/>
        <v/>
      </c>
      <c r="AR77" s="57" t="str">
        <f t="shared" ca="1" si="77"/>
        <v/>
      </c>
      <c r="AS77" s="57" t="str">
        <f ca="1">IFERROR(VLOOKUP(L77,Parameter!F:O,10,FALSE),"")</f>
        <v/>
      </c>
      <c r="AT77" s="61" t="str">
        <f ca="1">IF(D77="","",IFERROR(IF(VLOOKUP(N77,Parameter!C:L,10,FALSE)=$AT$8,"ok","F"),"L"))</f>
        <v/>
      </c>
      <c r="AU77" s="57" t="str">
        <f t="shared" ca="1" si="82"/>
        <v/>
      </c>
      <c r="AV77" s="57" t="str">
        <f t="shared" ca="1" si="82"/>
        <v/>
      </c>
      <c r="AW77" s="57" t="str">
        <f t="shared" ca="1" si="82"/>
        <v/>
      </c>
      <c r="AX77" s="57" t="str">
        <f t="shared" ca="1" si="82"/>
        <v/>
      </c>
      <c r="AY77" s="57" t="str">
        <f t="shared" ca="1" si="82"/>
        <v/>
      </c>
      <c r="AZ77" s="57" t="str">
        <f t="shared" ca="1" si="82"/>
        <v/>
      </c>
      <c r="BA77" s="57" t="str">
        <f t="shared" ca="1" si="83"/>
        <v/>
      </c>
      <c r="BB77" s="57" t="str">
        <f t="shared" ca="1" si="83"/>
        <v/>
      </c>
      <c r="BC77" s="57" t="str">
        <f t="shared" ca="1" si="83"/>
        <v/>
      </c>
      <c r="BD77" s="57" t="str">
        <f t="shared" ca="1" si="83"/>
        <v/>
      </c>
      <c r="BE77" s="57" t="str">
        <f t="shared" ca="1" si="83"/>
        <v/>
      </c>
      <c r="BF77" s="57" t="str">
        <f t="shared" ca="1" si="83"/>
        <v/>
      </c>
      <c r="BG77" s="57" t="str">
        <f t="shared" ca="1" si="83"/>
        <v/>
      </c>
      <c r="BH77" s="57" t="str">
        <f t="shared" ca="1" si="83"/>
        <v/>
      </c>
      <c r="BI77" s="57" t="str">
        <f t="shared" ca="1" si="83"/>
        <v/>
      </c>
      <c r="BJ77" s="57" t="str">
        <f t="shared" ca="1" si="83"/>
        <v/>
      </c>
      <c r="BK77" s="57" t="str">
        <f t="shared" ca="1" si="56"/>
        <v/>
      </c>
      <c r="BL77" s="57" t="str">
        <f t="shared" ca="1" si="56"/>
        <v/>
      </c>
      <c r="BM77" s="57" t="str">
        <f t="shared" ca="1" si="56"/>
        <v/>
      </c>
      <c r="BN77" s="57" t="str">
        <f t="shared" ca="1" si="76"/>
        <v/>
      </c>
      <c r="BO77" s="57" t="str">
        <f t="shared" ca="1" si="76"/>
        <v/>
      </c>
      <c r="BP77" s="57" t="str">
        <f t="shared" ca="1" si="76"/>
        <v/>
      </c>
      <c r="BQ77" s="57" t="str">
        <f t="shared" ca="1" si="76"/>
        <v/>
      </c>
      <c r="BR77" s="57" t="str">
        <f t="shared" ca="1" si="56"/>
        <v/>
      </c>
      <c r="BS77" s="57" t="str">
        <f t="shared" ca="1" si="73"/>
        <v/>
      </c>
      <c r="BT77" s="57" t="str">
        <f t="shared" ca="1" si="73"/>
        <v/>
      </c>
      <c r="BU77" s="57" t="str">
        <f t="shared" ca="1" si="73"/>
        <v/>
      </c>
      <c r="BV77" s="57" t="str">
        <f t="shared" ca="1" si="73"/>
        <v/>
      </c>
      <c r="BW77" s="57" t="str">
        <f t="shared" ca="1" si="50"/>
        <v/>
      </c>
      <c r="BX77" s="57" t="str">
        <f t="shared" ca="1" si="50"/>
        <v/>
      </c>
      <c r="BY77" s="57" t="str">
        <f t="shared" ca="1" si="72"/>
        <v/>
      </c>
      <c r="BZ77" s="57" t="str">
        <f t="shared" ca="1" si="72"/>
        <v/>
      </c>
      <c r="CA77" s="57" t="str">
        <f t="shared" ca="1" si="72"/>
        <v/>
      </c>
      <c r="CB77" s="57" t="str">
        <f t="shared" ca="1" si="72"/>
        <v/>
      </c>
      <c r="CC77" s="57" t="str">
        <f t="shared" ca="1" si="88"/>
        <v/>
      </c>
      <c r="CD77" s="57"/>
      <c r="CE77" s="57" t="str">
        <f t="shared" ca="1" si="89"/>
        <v/>
      </c>
      <c r="CF77" s="57" t="str">
        <f t="shared" ca="1" si="90"/>
        <v/>
      </c>
      <c r="CG77" s="57" t="str">
        <f t="shared" ca="1" si="91"/>
        <v/>
      </c>
      <c r="CH77" s="57" t="str">
        <f t="shared" ca="1" si="92"/>
        <v/>
      </c>
      <c r="CI77" s="57" t="str">
        <f t="shared" ca="1" si="93"/>
        <v/>
      </c>
      <c r="CJ77" s="57"/>
      <c r="CK77" s="57" t="str">
        <f t="shared" ca="1" si="51"/>
        <v/>
      </c>
      <c r="CL77" s="57" t="str">
        <f t="shared" ca="1" si="51"/>
        <v/>
      </c>
      <c r="CM77" s="57" t="str">
        <f t="shared" ca="1" si="51"/>
        <v/>
      </c>
      <c r="CN77" s="57" t="str">
        <f t="shared" ca="1" si="51"/>
        <v/>
      </c>
      <c r="CO77" s="57" t="str">
        <f t="shared" ca="1" si="52"/>
        <v/>
      </c>
      <c r="CP77" s="57" t="str">
        <f t="shared" ca="1" si="52"/>
        <v/>
      </c>
      <c r="CQ77" s="57" t="str">
        <f t="shared" ca="1" si="52"/>
        <v/>
      </c>
      <c r="CR77" s="57" t="str">
        <f t="shared" ca="1" si="52"/>
        <v/>
      </c>
      <c r="CS77" s="57" t="str">
        <f t="shared" ca="1" si="52"/>
        <v/>
      </c>
      <c r="CT77" s="57" t="str">
        <f t="shared" ca="1" si="53"/>
        <v/>
      </c>
      <c r="CU77" s="57" t="str">
        <f t="shared" ca="1" si="53"/>
        <v/>
      </c>
      <c r="CV77" s="57" t="str">
        <f t="shared" ca="1" si="53"/>
        <v/>
      </c>
      <c r="CW77" s="57" t="str">
        <f t="shared" ca="1" si="53"/>
        <v/>
      </c>
      <c r="CX77" s="57" t="str">
        <f t="shared" ca="1" si="94"/>
        <v/>
      </c>
      <c r="CY77" s="57" t="str">
        <f t="shared" ca="1" si="70"/>
        <v/>
      </c>
      <c r="CZ77" s="57" t="str">
        <f t="shared" ca="1" si="70"/>
        <v/>
      </c>
      <c r="DA77" s="57" t="str">
        <f t="shared" ca="1" si="69"/>
        <v/>
      </c>
      <c r="DB77" s="57" t="str">
        <f t="shared" ca="1" si="69"/>
        <v/>
      </c>
      <c r="DC77" s="57" t="str">
        <f t="shared" ca="1" si="69"/>
        <v/>
      </c>
      <c r="DD77" s="57" t="str">
        <f t="shared" ca="1" si="69"/>
        <v/>
      </c>
      <c r="DE77" s="57" t="str">
        <f t="shared" ca="1" si="54"/>
        <v/>
      </c>
      <c r="DF77" s="57" t="str">
        <f t="shared" ca="1" si="54"/>
        <v/>
      </c>
      <c r="DG77" s="57" t="str">
        <f t="shared" ca="1" si="54"/>
        <v/>
      </c>
      <c r="DH77" s="57" t="str">
        <f t="shared" ca="1" si="95"/>
        <v/>
      </c>
      <c r="DI77" s="57" t="str">
        <f t="shared" ca="1" si="49"/>
        <v/>
      </c>
      <c r="DJ77" s="57" t="str">
        <f t="shared" ca="1" si="49"/>
        <v/>
      </c>
      <c r="DK77" s="57" t="str">
        <f t="shared" ca="1" si="49"/>
        <v/>
      </c>
      <c r="DL77" s="57" t="str">
        <f t="shared" ca="1" si="49"/>
        <v/>
      </c>
      <c r="DM77" s="57" t="str">
        <f t="shared" ca="1" si="96"/>
        <v/>
      </c>
      <c r="DN77" s="57" t="str">
        <f t="shared" ca="1" si="75"/>
        <v/>
      </c>
      <c r="DO77" s="57" t="str">
        <f t="shared" ca="1" si="75"/>
        <v/>
      </c>
      <c r="DP77" s="57" t="str">
        <f t="shared" ca="1" si="75"/>
        <v/>
      </c>
      <c r="DQ77" s="57" t="str">
        <f t="shared" ca="1" si="75"/>
        <v/>
      </c>
      <c r="DR77" s="57" t="str">
        <f t="shared" ca="1" si="75"/>
        <v/>
      </c>
      <c r="DS77" s="57" t="str">
        <f t="shared" ca="1" si="75"/>
        <v/>
      </c>
    </row>
    <row r="78" spans="1:123" s="64" customFormat="1">
      <c r="A78" s="57" t="str">
        <f t="shared" ca="1" si="84"/>
        <v/>
      </c>
      <c r="B78" s="109" t="str">
        <f t="shared" ca="1" si="85"/>
        <v/>
      </c>
      <c r="C78" s="110">
        <v>68</v>
      </c>
      <c r="D78" s="110" t="str">
        <f t="shared" ca="1" si="97"/>
        <v/>
      </c>
      <c r="E78" s="111"/>
      <c r="F78" s="111"/>
      <c r="G78" s="110" t="str">
        <f t="shared" ca="1" si="98"/>
        <v/>
      </c>
      <c r="H78" s="110" t="str">
        <f t="shared" ca="1" si="99"/>
        <v/>
      </c>
      <c r="I78" s="112" t="str">
        <f ca="1">IFERROR(VLOOKUP(H78,Parameter!L:M,2,FALSE),"")</f>
        <v/>
      </c>
      <c r="J78" s="110" t="str">
        <f t="shared" ca="1" si="100"/>
        <v/>
      </c>
      <c r="K78" s="112" t="str">
        <f ca="1">IFERROR(VLOOKUP(J78,Parameter!I:K,3,FALSE),"")</f>
        <v/>
      </c>
      <c r="L78" s="110" t="str">
        <f t="shared" ca="1" si="101"/>
        <v/>
      </c>
      <c r="M78" s="112" t="str">
        <f ca="1">IFERROR(VLOOKUP(L78,Parameter!F:H,3,FALSE),"")</f>
        <v/>
      </c>
      <c r="N78" s="110" t="str">
        <f t="shared" ca="1" si="102"/>
        <v/>
      </c>
      <c r="O78" s="112" t="str">
        <f ca="1">IFERROR(VLOOKUP(N78,Parameter!C:E,3,FALSE),"")</f>
        <v/>
      </c>
      <c r="P78" s="112" t="str">
        <f t="shared" ca="1" si="103"/>
        <v/>
      </c>
      <c r="Q78" s="112" t="str">
        <f t="shared" ca="1" si="104"/>
        <v/>
      </c>
      <c r="R78" s="110" t="str">
        <f t="shared" ca="1" si="86"/>
        <v/>
      </c>
      <c r="S78" s="110" t="str">
        <f t="shared" ca="1" si="105"/>
        <v/>
      </c>
      <c r="T78" s="110" t="str">
        <f t="shared" ca="1" si="106"/>
        <v/>
      </c>
      <c r="U78" s="112" t="str">
        <f t="shared" ca="1" si="107"/>
        <v/>
      </c>
      <c r="V78" s="112" t="str">
        <f t="shared" ca="1" si="107"/>
        <v/>
      </c>
      <c r="W78" s="112" t="str">
        <f t="shared" ca="1" si="107"/>
        <v/>
      </c>
      <c r="X78" s="112" t="str">
        <f t="shared" ca="1" si="107"/>
        <v/>
      </c>
      <c r="Y78" s="110" t="str">
        <f t="shared" ca="1" si="107"/>
        <v/>
      </c>
      <c r="Z78" s="110" t="str">
        <f t="shared" ca="1" si="108"/>
        <v/>
      </c>
      <c r="AA78" s="111" t="str">
        <f t="shared" ca="1" si="109"/>
        <v/>
      </c>
      <c r="AB78" s="112" t="str">
        <f t="shared" ca="1" si="109"/>
        <v/>
      </c>
      <c r="AC78" s="112" t="str">
        <f t="shared" ca="1" si="109"/>
        <v/>
      </c>
      <c r="AD78" s="112" t="str">
        <f t="shared" ca="1" si="78"/>
        <v/>
      </c>
      <c r="AE78" s="111" t="str">
        <f t="shared" ca="1" si="79"/>
        <v/>
      </c>
      <c r="AF78" s="110" t="str">
        <f t="shared" ca="1" si="87"/>
        <v/>
      </c>
      <c r="AG78" s="110" t="str">
        <f t="shared" ca="1" si="80"/>
        <v/>
      </c>
      <c r="AH78" s="110" t="str">
        <f t="shared" ca="1" si="81"/>
        <v/>
      </c>
      <c r="AI78" s="113" t="str">
        <f t="shared" ca="1" si="110"/>
        <v/>
      </c>
      <c r="AJ78" s="114" t="str">
        <f t="shared" ca="1" si="77"/>
        <v/>
      </c>
      <c r="AK78" s="110" t="str">
        <f t="shared" ca="1" si="77"/>
        <v/>
      </c>
      <c r="AL78" s="177" t="str">
        <f t="shared" ca="1" si="77"/>
        <v/>
      </c>
      <c r="AM78" s="177" t="str">
        <f t="shared" ca="1" si="77"/>
        <v/>
      </c>
      <c r="AN78" s="110" t="str">
        <f t="shared" ca="1" si="77"/>
        <v/>
      </c>
      <c r="AO78" s="110" t="str">
        <f t="shared" ca="1" si="77"/>
        <v/>
      </c>
      <c r="AP78" s="110" t="str">
        <f t="shared" ca="1" si="77"/>
        <v/>
      </c>
      <c r="AQ78" s="110" t="str">
        <f t="shared" ca="1" si="77"/>
        <v/>
      </c>
      <c r="AR78" s="110" t="str">
        <f t="shared" ca="1" si="77"/>
        <v/>
      </c>
      <c r="AS78" s="57" t="str">
        <f ca="1">IFERROR(VLOOKUP(L78,Parameter!F:O,10,FALSE),"")</f>
        <v/>
      </c>
      <c r="AT78" s="61" t="str">
        <f ca="1">IF(D78="","",IFERROR(IF(VLOOKUP(N78,Parameter!C:L,10,FALSE)=$AT$8,"ok","F"),"L"))</f>
        <v/>
      </c>
      <c r="AU78" s="110" t="str">
        <f t="shared" ca="1" si="82"/>
        <v/>
      </c>
      <c r="AV78" s="110" t="str">
        <f t="shared" ca="1" si="82"/>
        <v/>
      </c>
      <c r="AW78" s="110" t="str">
        <f t="shared" ca="1" si="82"/>
        <v/>
      </c>
      <c r="AX78" s="110" t="str">
        <f t="shared" ca="1" si="82"/>
        <v/>
      </c>
      <c r="AY78" s="110" t="str">
        <f t="shared" ca="1" si="82"/>
        <v/>
      </c>
      <c r="AZ78" s="110" t="str">
        <f t="shared" ca="1" si="82"/>
        <v/>
      </c>
      <c r="BA78" s="110" t="str">
        <f t="shared" ca="1" si="83"/>
        <v/>
      </c>
      <c r="BB78" s="110" t="str">
        <f t="shared" ca="1" si="83"/>
        <v/>
      </c>
      <c r="BC78" s="110" t="str">
        <f t="shared" ca="1" si="83"/>
        <v/>
      </c>
      <c r="BD78" s="110" t="str">
        <f t="shared" ca="1" si="83"/>
        <v/>
      </c>
      <c r="BE78" s="110" t="str">
        <f t="shared" ca="1" si="83"/>
        <v/>
      </c>
      <c r="BF78" s="110" t="str">
        <f t="shared" ca="1" si="83"/>
        <v/>
      </c>
      <c r="BG78" s="110" t="str">
        <f t="shared" ca="1" si="83"/>
        <v/>
      </c>
      <c r="BH78" s="110" t="str">
        <f t="shared" ca="1" si="83"/>
        <v/>
      </c>
      <c r="BI78" s="110" t="str">
        <f t="shared" ca="1" si="83"/>
        <v/>
      </c>
      <c r="BJ78" s="110" t="str">
        <f t="shared" ca="1" si="83"/>
        <v/>
      </c>
      <c r="BK78" s="110" t="str">
        <f t="shared" ca="1" si="56"/>
        <v/>
      </c>
      <c r="BL78" s="110" t="str">
        <f t="shared" ca="1" si="56"/>
        <v/>
      </c>
      <c r="BM78" s="110" t="str">
        <f t="shared" ca="1" si="56"/>
        <v/>
      </c>
      <c r="BN78" s="110" t="str">
        <f t="shared" ca="1" si="76"/>
        <v/>
      </c>
      <c r="BO78" s="110" t="str">
        <f t="shared" ca="1" si="76"/>
        <v/>
      </c>
      <c r="BP78" s="110" t="str">
        <f t="shared" ca="1" si="76"/>
        <v/>
      </c>
      <c r="BQ78" s="110" t="str">
        <f t="shared" ca="1" si="76"/>
        <v/>
      </c>
      <c r="BR78" s="110" t="str">
        <f t="shared" ca="1" si="56"/>
        <v/>
      </c>
      <c r="BS78" s="110" t="str">
        <f t="shared" ref="BS78:BX93" ca="1" si="111">IFERROR(INDIRECT($C78&amp;"!"&amp;BS$9),"")</f>
        <v/>
      </c>
      <c r="BT78" s="110" t="str">
        <f t="shared" ca="1" si="111"/>
        <v/>
      </c>
      <c r="BU78" s="110" t="str">
        <f t="shared" ca="1" si="111"/>
        <v/>
      </c>
      <c r="BV78" s="110" t="str">
        <f t="shared" ca="1" si="111"/>
        <v/>
      </c>
      <c r="BW78" s="57" t="str">
        <f t="shared" ca="1" si="50"/>
        <v/>
      </c>
      <c r="BX78" s="57" t="str">
        <f t="shared" ca="1" si="50"/>
        <v/>
      </c>
      <c r="BY78" s="57" t="str">
        <f t="shared" ca="1" si="72"/>
        <v/>
      </c>
      <c r="BZ78" s="57" t="str">
        <f t="shared" ca="1" si="72"/>
        <v/>
      </c>
      <c r="CA78" s="57" t="str">
        <f t="shared" ca="1" si="72"/>
        <v/>
      </c>
      <c r="CB78" s="57" t="str">
        <f t="shared" ca="1" si="72"/>
        <v/>
      </c>
      <c r="CC78" s="57" t="str">
        <f t="shared" ca="1" si="88"/>
        <v/>
      </c>
      <c r="CD78" s="57"/>
      <c r="CE78" s="57" t="str">
        <f t="shared" ca="1" si="89"/>
        <v/>
      </c>
      <c r="CF78" s="57" t="str">
        <f t="shared" ca="1" si="90"/>
        <v/>
      </c>
      <c r="CG78" s="57" t="str">
        <f t="shared" ca="1" si="91"/>
        <v/>
      </c>
      <c r="CH78" s="57" t="str">
        <f t="shared" ca="1" si="92"/>
        <v/>
      </c>
      <c r="CI78" s="57" t="str">
        <f t="shared" ca="1" si="93"/>
        <v/>
      </c>
      <c r="CJ78" s="57"/>
      <c r="CK78" s="57" t="str">
        <f t="shared" ca="1" si="51"/>
        <v/>
      </c>
      <c r="CL78" s="57" t="str">
        <f t="shared" ca="1" si="51"/>
        <v/>
      </c>
      <c r="CM78" s="57" t="str">
        <f t="shared" ca="1" si="51"/>
        <v/>
      </c>
      <c r="CN78" s="57" t="str">
        <f t="shared" ca="1" si="51"/>
        <v/>
      </c>
      <c r="CO78" s="57" t="str">
        <f t="shared" ref="CO78:CS112" ca="1" si="112">IFERROR(INDIRECT($C78&amp;"!"&amp;CO$9),"")</f>
        <v/>
      </c>
      <c r="CP78" s="57" t="str">
        <f t="shared" ca="1" si="112"/>
        <v/>
      </c>
      <c r="CQ78" s="57" t="str">
        <f t="shared" ca="1" si="112"/>
        <v/>
      </c>
      <c r="CR78" s="57" t="str">
        <f t="shared" ca="1" si="112"/>
        <v/>
      </c>
      <c r="CS78" s="57" t="str">
        <f t="shared" ca="1" si="112"/>
        <v/>
      </c>
      <c r="CT78" s="57" t="str">
        <f t="shared" ca="1" si="53"/>
        <v/>
      </c>
      <c r="CU78" s="57" t="str">
        <f t="shared" ca="1" si="53"/>
        <v/>
      </c>
      <c r="CV78" s="57" t="str">
        <f t="shared" ca="1" si="53"/>
        <v/>
      </c>
      <c r="CW78" s="57" t="str">
        <f t="shared" ca="1" si="53"/>
        <v/>
      </c>
      <c r="CX78" s="57" t="str">
        <f t="shared" ca="1" si="94"/>
        <v/>
      </c>
      <c r="CY78" s="57" t="str">
        <f t="shared" ca="1" si="70"/>
        <v/>
      </c>
      <c r="CZ78" s="57" t="str">
        <f t="shared" ca="1" si="70"/>
        <v/>
      </c>
      <c r="DA78" s="57" t="str">
        <f t="shared" ca="1" si="69"/>
        <v/>
      </c>
      <c r="DB78" s="57" t="str">
        <f t="shared" ca="1" si="69"/>
        <v/>
      </c>
      <c r="DC78" s="57" t="str">
        <f t="shared" ca="1" si="69"/>
        <v/>
      </c>
      <c r="DD78" s="57" t="str">
        <f t="shared" ca="1" si="69"/>
        <v/>
      </c>
      <c r="DE78" s="57" t="str">
        <f t="shared" ca="1" si="54"/>
        <v/>
      </c>
      <c r="DF78" s="57" t="str">
        <f t="shared" ca="1" si="54"/>
        <v/>
      </c>
      <c r="DG78" s="57" t="str">
        <f t="shared" ca="1" si="54"/>
        <v/>
      </c>
      <c r="DH78" s="57" t="str">
        <f t="shared" ca="1" si="95"/>
        <v/>
      </c>
      <c r="DI78" s="57" t="str">
        <f t="shared" ca="1" si="49"/>
        <v/>
      </c>
      <c r="DJ78" s="57" t="str">
        <f t="shared" ca="1" si="49"/>
        <v/>
      </c>
      <c r="DK78" s="57" t="str">
        <f t="shared" ca="1" si="49"/>
        <v/>
      </c>
      <c r="DL78" s="57" t="str">
        <f t="shared" ca="1" si="49"/>
        <v/>
      </c>
      <c r="DM78" s="57" t="str">
        <f t="shared" ca="1" si="96"/>
        <v/>
      </c>
      <c r="DN78" s="57" t="str">
        <f t="shared" ca="1" si="75"/>
        <v/>
      </c>
      <c r="DO78" s="57" t="str">
        <f t="shared" ca="1" si="75"/>
        <v/>
      </c>
      <c r="DP78" s="57" t="str">
        <f t="shared" ca="1" si="75"/>
        <v/>
      </c>
      <c r="DQ78" s="57" t="str">
        <f t="shared" ca="1" si="75"/>
        <v/>
      </c>
      <c r="DR78" s="57" t="str">
        <f t="shared" ca="1" si="75"/>
        <v/>
      </c>
      <c r="DS78" s="57" t="str">
        <f t="shared" ca="1" si="75"/>
        <v/>
      </c>
    </row>
    <row r="79" spans="1:123" s="64" customFormat="1">
      <c r="A79" s="57" t="str">
        <f t="shared" ca="1" si="84"/>
        <v/>
      </c>
      <c r="B79" s="106" t="str">
        <f t="shared" ca="1" si="85"/>
        <v/>
      </c>
      <c r="C79" s="60">
        <v>69</v>
      </c>
      <c r="D79" s="57" t="str">
        <f t="shared" ca="1" si="97"/>
        <v/>
      </c>
      <c r="E79" s="61"/>
      <c r="F79" s="61"/>
      <c r="G79" s="57" t="str">
        <f t="shared" ca="1" si="98"/>
        <v/>
      </c>
      <c r="H79" s="57" t="str">
        <f t="shared" ca="1" si="99"/>
        <v/>
      </c>
      <c r="I79" s="61" t="str">
        <f ca="1">IFERROR(VLOOKUP(H79,Parameter!L:M,2,FALSE),"")</f>
        <v/>
      </c>
      <c r="J79" s="57" t="str">
        <f t="shared" ca="1" si="100"/>
        <v/>
      </c>
      <c r="K79" s="61" t="str">
        <f ca="1">IFERROR(VLOOKUP(J79,Parameter!I:K,3,FALSE),"")</f>
        <v/>
      </c>
      <c r="L79" s="57" t="str">
        <f t="shared" ca="1" si="101"/>
        <v/>
      </c>
      <c r="M79" s="61" t="str">
        <f ca="1">IFERROR(VLOOKUP(L79,Parameter!F:H,3,FALSE),"")</f>
        <v/>
      </c>
      <c r="N79" s="57" t="str">
        <f t="shared" ca="1" si="102"/>
        <v/>
      </c>
      <c r="O79" s="61" t="str">
        <f ca="1">IFERROR(VLOOKUP(N79,Parameter!C:E,3,FALSE),"")</f>
        <v/>
      </c>
      <c r="P79" s="61" t="str">
        <f t="shared" ca="1" si="103"/>
        <v/>
      </c>
      <c r="Q79" s="61" t="str">
        <f t="shared" ca="1" si="104"/>
        <v/>
      </c>
      <c r="R79" s="57" t="str">
        <f t="shared" ca="1" si="86"/>
        <v/>
      </c>
      <c r="S79" s="57" t="str">
        <f t="shared" ca="1" si="105"/>
        <v/>
      </c>
      <c r="T79" s="57" t="str">
        <f t="shared" ca="1" si="106"/>
        <v/>
      </c>
      <c r="U79" s="61" t="str">
        <f t="shared" ca="1" si="107"/>
        <v/>
      </c>
      <c r="V79" s="61" t="str">
        <f t="shared" ca="1" si="107"/>
        <v/>
      </c>
      <c r="W79" s="61" t="str">
        <f t="shared" ca="1" si="107"/>
        <v/>
      </c>
      <c r="X79" s="61" t="str">
        <f t="shared" ca="1" si="107"/>
        <v/>
      </c>
      <c r="Y79" s="57" t="str">
        <f t="shared" ca="1" si="107"/>
        <v/>
      </c>
      <c r="Z79" s="57" t="str">
        <f t="shared" ca="1" si="108"/>
        <v/>
      </c>
      <c r="AA79" s="61" t="str">
        <f t="shared" ca="1" si="109"/>
        <v/>
      </c>
      <c r="AB79" s="61" t="str">
        <f t="shared" ca="1" si="109"/>
        <v/>
      </c>
      <c r="AC79" s="61" t="str">
        <f t="shared" ca="1" si="109"/>
        <v/>
      </c>
      <c r="AD79" s="61" t="str">
        <f t="shared" ca="1" si="78"/>
        <v/>
      </c>
      <c r="AE79" s="61" t="str">
        <f t="shared" ca="1" si="79"/>
        <v/>
      </c>
      <c r="AF79" s="57" t="str">
        <f t="shared" ca="1" si="87"/>
        <v/>
      </c>
      <c r="AG79" s="57" t="str">
        <f t="shared" ca="1" si="80"/>
        <v/>
      </c>
      <c r="AH79" s="57" t="str">
        <f t="shared" ca="1" si="81"/>
        <v/>
      </c>
      <c r="AI79" s="62" t="str">
        <f t="shared" ca="1" si="110"/>
        <v/>
      </c>
      <c r="AJ79" s="63" t="str">
        <f t="shared" ca="1" si="77"/>
        <v/>
      </c>
      <c r="AK79" s="57" t="str">
        <f t="shared" ca="1" si="77"/>
        <v/>
      </c>
      <c r="AL79" s="176" t="str">
        <f t="shared" ca="1" si="77"/>
        <v/>
      </c>
      <c r="AM79" s="176" t="str">
        <f t="shared" ca="1" si="77"/>
        <v/>
      </c>
      <c r="AN79" s="57" t="str">
        <f t="shared" ca="1" si="77"/>
        <v/>
      </c>
      <c r="AO79" s="57" t="str">
        <f t="shared" ca="1" si="77"/>
        <v/>
      </c>
      <c r="AP79" s="57" t="str">
        <f t="shared" ca="1" si="77"/>
        <v/>
      </c>
      <c r="AQ79" s="57" t="str">
        <f t="shared" ca="1" si="77"/>
        <v/>
      </c>
      <c r="AR79" s="57" t="str">
        <f t="shared" ca="1" si="77"/>
        <v/>
      </c>
      <c r="AS79" s="57" t="str">
        <f ca="1">IFERROR(VLOOKUP(L79,Parameter!F:O,10,FALSE),"")</f>
        <v/>
      </c>
      <c r="AT79" s="61" t="str">
        <f ca="1">IF(D79="","",IFERROR(IF(VLOOKUP(N79,Parameter!C:L,10,FALSE)=$AT$8,"ok","F"),"L"))</f>
        <v/>
      </c>
      <c r="AU79" s="57" t="str">
        <f t="shared" ca="1" si="82"/>
        <v/>
      </c>
      <c r="AV79" s="57" t="str">
        <f t="shared" ca="1" si="82"/>
        <v/>
      </c>
      <c r="AW79" s="57" t="str">
        <f t="shared" ca="1" si="82"/>
        <v/>
      </c>
      <c r="AX79" s="57" t="str">
        <f t="shared" ca="1" si="82"/>
        <v/>
      </c>
      <c r="AY79" s="57" t="str">
        <f t="shared" ca="1" si="82"/>
        <v/>
      </c>
      <c r="AZ79" s="57" t="str">
        <f t="shared" ca="1" si="82"/>
        <v/>
      </c>
      <c r="BA79" s="57" t="str">
        <f t="shared" ca="1" si="83"/>
        <v/>
      </c>
      <c r="BB79" s="57" t="str">
        <f t="shared" ca="1" si="83"/>
        <v/>
      </c>
      <c r="BC79" s="57" t="str">
        <f t="shared" ca="1" si="83"/>
        <v/>
      </c>
      <c r="BD79" s="57" t="str">
        <f t="shared" ca="1" si="83"/>
        <v/>
      </c>
      <c r="BE79" s="57" t="str">
        <f t="shared" ca="1" si="83"/>
        <v/>
      </c>
      <c r="BF79" s="57" t="str">
        <f t="shared" ca="1" si="83"/>
        <v/>
      </c>
      <c r="BG79" s="57" t="str">
        <f t="shared" ca="1" si="83"/>
        <v/>
      </c>
      <c r="BH79" s="57" t="str">
        <f t="shared" ca="1" si="83"/>
        <v/>
      </c>
      <c r="BI79" s="57" t="str">
        <f t="shared" ca="1" si="83"/>
        <v/>
      </c>
      <c r="BJ79" s="57" t="str">
        <f t="shared" ca="1" si="83"/>
        <v/>
      </c>
      <c r="BK79" s="57" t="str">
        <f t="shared" ca="1" si="56"/>
        <v/>
      </c>
      <c r="BL79" s="57" t="str">
        <f t="shared" ca="1" si="56"/>
        <v/>
      </c>
      <c r="BM79" s="57" t="str">
        <f t="shared" ca="1" si="56"/>
        <v/>
      </c>
      <c r="BN79" s="57" t="str">
        <f t="shared" ca="1" si="76"/>
        <v/>
      </c>
      <c r="BO79" s="57" t="str">
        <f t="shared" ca="1" si="76"/>
        <v/>
      </c>
      <c r="BP79" s="57" t="str">
        <f t="shared" ca="1" si="76"/>
        <v/>
      </c>
      <c r="BQ79" s="57" t="str">
        <f t="shared" ca="1" si="76"/>
        <v/>
      </c>
      <c r="BR79" s="57" t="str">
        <f t="shared" ca="1" si="56"/>
        <v/>
      </c>
      <c r="BS79" s="57" t="str">
        <f t="shared" ca="1" si="111"/>
        <v/>
      </c>
      <c r="BT79" s="57" t="str">
        <f t="shared" ca="1" si="111"/>
        <v/>
      </c>
      <c r="BU79" s="57" t="str">
        <f t="shared" ca="1" si="111"/>
        <v/>
      </c>
      <c r="BV79" s="57" t="str">
        <f t="shared" ca="1" si="111"/>
        <v/>
      </c>
      <c r="BW79" s="57" t="str">
        <f t="shared" ca="1" si="50"/>
        <v/>
      </c>
      <c r="BX79" s="57" t="str">
        <f t="shared" ca="1" si="50"/>
        <v/>
      </c>
      <c r="BY79" s="57" t="str">
        <f t="shared" ca="1" si="72"/>
        <v/>
      </c>
      <c r="BZ79" s="57" t="str">
        <f t="shared" ca="1" si="72"/>
        <v/>
      </c>
      <c r="CA79" s="57" t="str">
        <f t="shared" ca="1" si="72"/>
        <v/>
      </c>
      <c r="CB79" s="57" t="str">
        <f t="shared" ca="1" si="72"/>
        <v/>
      </c>
      <c r="CC79" s="57" t="str">
        <f t="shared" ca="1" si="88"/>
        <v/>
      </c>
      <c r="CD79" s="57"/>
      <c r="CE79" s="57" t="str">
        <f t="shared" ca="1" si="89"/>
        <v/>
      </c>
      <c r="CF79" s="57" t="str">
        <f t="shared" ca="1" si="90"/>
        <v/>
      </c>
      <c r="CG79" s="57" t="str">
        <f t="shared" ca="1" si="91"/>
        <v/>
      </c>
      <c r="CH79" s="57" t="str">
        <f t="shared" ca="1" si="92"/>
        <v/>
      </c>
      <c r="CI79" s="57" t="str">
        <f t="shared" ca="1" si="93"/>
        <v/>
      </c>
      <c r="CJ79" s="57"/>
      <c r="CK79" s="57" t="str">
        <f t="shared" ca="1" si="51"/>
        <v/>
      </c>
      <c r="CL79" s="57" t="str">
        <f t="shared" ca="1" si="51"/>
        <v/>
      </c>
      <c r="CM79" s="57" t="str">
        <f t="shared" ca="1" si="51"/>
        <v/>
      </c>
      <c r="CN79" s="57" t="str">
        <f t="shared" ca="1" si="51"/>
        <v/>
      </c>
      <c r="CO79" s="57" t="str">
        <f t="shared" ca="1" si="112"/>
        <v/>
      </c>
      <c r="CP79" s="57" t="str">
        <f t="shared" ca="1" si="112"/>
        <v/>
      </c>
      <c r="CQ79" s="57" t="str">
        <f t="shared" ca="1" si="112"/>
        <v/>
      </c>
      <c r="CR79" s="57" t="str">
        <f t="shared" ca="1" si="112"/>
        <v/>
      </c>
      <c r="CS79" s="57" t="str">
        <f t="shared" ca="1" si="112"/>
        <v/>
      </c>
      <c r="CT79" s="57" t="str">
        <f t="shared" ca="1" si="53"/>
        <v/>
      </c>
      <c r="CU79" s="57" t="str">
        <f t="shared" ca="1" si="53"/>
        <v/>
      </c>
      <c r="CV79" s="57" t="str">
        <f t="shared" ca="1" si="53"/>
        <v/>
      </c>
      <c r="CW79" s="57" t="str">
        <f t="shared" ca="1" si="53"/>
        <v/>
      </c>
      <c r="CX79" s="57" t="str">
        <f t="shared" ca="1" si="94"/>
        <v/>
      </c>
      <c r="CY79" s="57" t="str">
        <f t="shared" ca="1" si="70"/>
        <v/>
      </c>
      <c r="CZ79" s="57" t="str">
        <f t="shared" ca="1" si="70"/>
        <v/>
      </c>
      <c r="DA79" s="57" t="str">
        <f t="shared" ca="1" si="69"/>
        <v/>
      </c>
      <c r="DB79" s="57" t="str">
        <f t="shared" ca="1" si="69"/>
        <v/>
      </c>
      <c r="DC79" s="57" t="str">
        <f t="shared" ca="1" si="69"/>
        <v/>
      </c>
      <c r="DD79" s="57" t="str">
        <f t="shared" ca="1" si="69"/>
        <v/>
      </c>
      <c r="DE79" s="57" t="str">
        <f t="shared" ca="1" si="54"/>
        <v/>
      </c>
      <c r="DF79" s="57" t="str">
        <f t="shared" ca="1" si="54"/>
        <v/>
      </c>
      <c r="DG79" s="57" t="str">
        <f t="shared" ca="1" si="54"/>
        <v/>
      </c>
      <c r="DH79" s="57" t="str">
        <f t="shared" ca="1" si="95"/>
        <v/>
      </c>
      <c r="DI79" s="57" t="str">
        <f t="shared" ca="1" si="49"/>
        <v/>
      </c>
      <c r="DJ79" s="57" t="str">
        <f t="shared" ca="1" si="49"/>
        <v/>
      </c>
      <c r="DK79" s="57" t="str">
        <f t="shared" ca="1" si="49"/>
        <v/>
      </c>
      <c r="DL79" s="57" t="str">
        <f t="shared" ca="1" si="49"/>
        <v/>
      </c>
      <c r="DM79" s="57" t="str">
        <f t="shared" ca="1" si="96"/>
        <v/>
      </c>
      <c r="DN79" s="57" t="str">
        <f t="shared" ca="1" si="75"/>
        <v/>
      </c>
      <c r="DO79" s="57" t="str">
        <f t="shared" ca="1" si="75"/>
        <v/>
      </c>
      <c r="DP79" s="57" t="str">
        <f t="shared" ca="1" si="75"/>
        <v/>
      </c>
      <c r="DQ79" s="57" t="str">
        <f t="shared" ca="1" si="75"/>
        <v/>
      </c>
      <c r="DR79" s="57" t="str">
        <f t="shared" ca="1" si="75"/>
        <v/>
      </c>
      <c r="DS79" s="57" t="str">
        <f t="shared" ca="1" si="75"/>
        <v/>
      </c>
    </row>
    <row r="80" spans="1:123" s="64" customFormat="1">
      <c r="A80" s="57" t="str">
        <f t="shared" ca="1" si="84"/>
        <v/>
      </c>
      <c r="B80" s="109" t="str">
        <f t="shared" ca="1" si="85"/>
        <v/>
      </c>
      <c r="C80" s="110">
        <v>70</v>
      </c>
      <c r="D80" s="110" t="str">
        <f t="shared" ca="1" si="97"/>
        <v/>
      </c>
      <c r="E80" s="111"/>
      <c r="F80" s="111"/>
      <c r="G80" s="110" t="str">
        <f t="shared" ca="1" si="98"/>
        <v/>
      </c>
      <c r="H80" s="110" t="str">
        <f t="shared" ca="1" si="99"/>
        <v/>
      </c>
      <c r="I80" s="112" t="str">
        <f ca="1">IFERROR(VLOOKUP(H80,Parameter!L:M,2,FALSE),"")</f>
        <v/>
      </c>
      <c r="J80" s="110" t="str">
        <f t="shared" ca="1" si="100"/>
        <v/>
      </c>
      <c r="K80" s="112" t="str">
        <f ca="1">IFERROR(VLOOKUP(J80,Parameter!I:K,3,FALSE),"")</f>
        <v/>
      </c>
      <c r="L80" s="110" t="str">
        <f t="shared" ca="1" si="101"/>
        <v/>
      </c>
      <c r="M80" s="112" t="str">
        <f ca="1">IFERROR(VLOOKUP(L80,Parameter!F:H,3,FALSE),"")</f>
        <v/>
      </c>
      <c r="N80" s="110" t="str">
        <f t="shared" ca="1" si="102"/>
        <v/>
      </c>
      <c r="O80" s="112" t="str">
        <f ca="1">IFERROR(VLOOKUP(N80,Parameter!C:E,3,FALSE),"")</f>
        <v/>
      </c>
      <c r="P80" s="112" t="str">
        <f t="shared" ca="1" si="103"/>
        <v/>
      </c>
      <c r="Q80" s="112" t="str">
        <f t="shared" ca="1" si="104"/>
        <v/>
      </c>
      <c r="R80" s="110" t="str">
        <f t="shared" ca="1" si="86"/>
        <v/>
      </c>
      <c r="S80" s="110" t="str">
        <f t="shared" ca="1" si="105"/>
        <v/>
      </c>
      <c r="T80" s="110" t="str">
        <f t="shared" ca="1" si="106"/>
        <v/>
      </c>
      <c r="U80" s="112" t="str">
        <f t="shared" ca="1" si="107"/>
        <v/>
      </c>
      <c r="V80" s="112" t="str">
        <f t="shared" ca="1" si="107"/>
        <v/>
      </c>
      <c r="W80" s="112" t="str">
        <f t="shared" ca="1" si="107"/>
        <v/>
      </c>
      <c r="X80" s="112" t="str">
        <f t="shared" ca="1" si="107"/>
        <v/>
      </c>
      <c r="Y80" s="110" t="str">
        <f t="shared" ca="1" si="107"/>
        <v/>
      </c>
      <c r="Z80" s="110" t="str">
        <f t="shared" ca="1" si="108"/>
        <v/>
      </c>
      <c r="AA80" s="111" t="str">
        <f t="shared" ca="1" si="109"/>
        <v/>
      </c>
      <c r="AB80" s="112" t="str">
        <f t="shared" ca="1" si="109"/>
        <v/>
      </c>
      <c r="AC80" s="112" t="str">
        <f t="shared" ca="1" si="109"/>
        <v/>
      </c>
      <c r="AD80" s="112" t="str">
        <f t="shared" ca="1" si="78"/>
        <v/>
      </c>
      <c r="AE80" s="111" t="str">
        <f t="shared" ca="1" si="79"/>
        <v/>
      </c>
      <c r="AF80" s="110" t="str">
        <f t="shared" ca="1" si="87"/>
        <v/>
      </c>
      <c r="AG80" s="110" t="str">
        <f t="shared" ca="1" si="80"/>
        <v/>
      </c>
      <c r="AH80" s="110" t="str">
        <f t="shared" ca="1" si="81"/>
        <v/>
      </c>
      <c r="AI80" s="113" t="str">
        <f t="shared" ca="1" si="110"/>
        <v/>
      </c>
      <c r="AJ80" s="114" t="str">
        <f t="shared" ca="1" si="77"/>
        <v/>
      </c>
      <c r="AK80" s="110" t="str">
        <f t="shared" ca="1" si="77"/>
        <v/>
      </c>
      <c r="AL80" s="177" t="str">
        <f t="shared" ca="1" si="77"/>
        <v/>
      </c>
      <c r="AM80" s="177" t="str">
        <f t="shared" ca="1" si="77"/>
        <v/>
      </c>
      <c r="AN80" s="110" t="str">
        <f t="shared" ca="1" si="77"/>
        <v/>
      </c>
      <c r="AO80" s="110" t="str">
        <f t="shared" ca="1" si="77"/>
        <v/>
      </c>
      <c r="AP80" s="110" t="str">
        <f t="shared" ca="1" si="77"/>
        <v/>
      </c>
      <c r="AQ80" s="110" t="str">
        <f t="shared" ca="1" si="77"/>
        <v/>
      </c>
      <c r="AR80" s="110" t="str">
        <f t="shared" ca="1" si="77"/>
        <v/>
      </c>
      <c r="AS80" s="57" t="str">
        <f ca="1">IFERROR(VLOOKUP(L80,Parameter!F:O,10,FALSE),"")</f>
        <v/>
      </c>
      <c r="AT80" s="61" t="str">
        <f ca="1">IF(D80="","",IFERROR(IF(VLOOKUP(N80,Parameter!C:L,10,FALSE)=$AT$8,"ok","F"),"L"))</f>
        <v/>
      </c>
      <c r="AU80" s="110" t="str">
        <f t="shared" ca="1" si="82"/>
        <v/>
      </c>
      <c r="AV80" s="110" t="str">
        <f t="shared" ca="1" si="82"/>
        <v/>
      </c>
      <c r="AW80" s="110" t="str">
        <f t="shared" ca="1" si="82"/>
        <v/>
      </c>
      <c r="AX80" s="110" t="str">
        <f t="shared" ca="1" si="82"/>
        <v/>
      </c>
      <c r="AY80" s="110" t="str">
        <f t="shared" ca="1" si="82"/>
        <v/>
      </c>
      <c r="AZ80" s="110" t="str">
        <f t="shared" ca="1" si="82"/>
        <v/>
      </c>
      <c r="BA80" s="110" t="str">
        <f t="shared" ca="1" si="83"/>
        <v/>
      </c>
      <c r="BB80" s="110" t="str">
        <f t="shared" ca="1" si="83"/>
        <v/>
      </c>
      <c r="BC80" s="110" t="str">
        <f t="shared" ca="1" si="83"/>
        <v/>
      </c>
      <c r="BD80" s="110" t="str">
        <f t="shared" ca="1" si="83"/>
        <v/>
      </c>
      <c r="BE80" s="110" t="str">
        <f t="shared" ca="1" si="83"/>
        <v/>
      </c>
      <c r="BF80" s="110" t="str">
        <f t="shared" ca="1" si="83"/>
        <v/>
      </c>
      <c r="BG80" s="110" t="str">
        <f t="shared" ca="1" si="83"/>
        <v/>
      </c>
      <c r="BH80" s="110" t="str">
        <f t="shared" ca="1" si="83"/>
        <v/>
      </c>
      <c r="BI80" s="110" t="str">
        <f t="shared" ca="1" si="83"/>
        <v/>
      </c>
      <c r="BJ80" s="110" t="str">
        <f t="shared" ca="1" si="83"/>
        <v/>
      </c>
      <c r="BK80" s="110" t="str">
        <f t="shared" ca="1" si="56"/>
        <v/>
      </c>
      <c r="BL80" s="110" t="str">
        <f t="shared" ca="1" si="56"/>
        <v/>
      </c>
      <c r="BM80" s="110" t="str">
        <f t="shared" ca="1" si="56"/>
        <v/>
      </c>
      <c r="BN80" s="110" t="str">
        <f t="shared" ca="1" si="76"/>
        <v/>
      </c>
      <c r="BO80" s="110" t="str">
        <f t="shared" ca="1" si="76"/>
        <v/>
      </c>
      <c r="BP80" s="110" t="str">
        <f t="shared" ca="1" si="76"/>
        <v/>
      </c>
      <c r="BQ80" s="110" t="str">
        <f t="shared" ca="1" si="76"/>
        <v/>
      </c>
      <c r="BR80" s="110" t="str">
        <f t="shared" ca="1" si="56"/>
        <v/>
      </c>
      <c r="BS80" s="110" t="str">
        <f t="shared" ca="1" si="111"/>
        <v/>
      </c>
      <c r="BT80" s="110" t="str">
        <f t="shared" ca="1" si="111"/>
        <v/>
      </c>
      <c r="BU80" s="110" t="str">
        <f t="shared" ca="1" si="111"/>
        <v/>
      </c>
      <c r="BV80" s="110" t="str">
        <f t="shared" ca="1" si="111"/>
        <v/>
      </c>
      <c r="BW80" s="57" t="str">
        <f t="shared" ca="1" si="50"/>
        <v/>
      </c>
      <c r="BX80" s="57" t="str">
        <f t="shared" ca="1" si="50"/>
        <v/>
      </c>
      <c r="BY80" s="57" t="str">
        <f t="shared" ca="1" si="72"/>
        <v/>
      </c>
      <c r="BZ80" s="57" t="str">
        <f t="shared" ca="1" si="72"/>
        <v/>
      </c>
      <c r="CA80" s="57" t="str">
        <f t="shared" ca="1" si="72"/>
        <v/>
      </c>
      <c r="CB80" s="57" t="str">
        <f t="shared" ca="1" si="72"/>
        <v/>
      </c>
      <c r="CC80" s="57" t="str">
        <f t="shared" ca="1" si="88"/>
        <v/>
      </c>
      <c r="CD80" s="57"/>
      <c r="CE80" s="57" t="str">
        <f t="shared" ca="1" si="89"/>
        <v/>
      </c>
      <c r="CF80" s="57" t="str">
        <f t="shared" ca="1" si="90"/>
        <v/>
      </c>
      <c r="CG80" s="57" t="str">
        <f t="shared" ca="1" si="91"/>
        <v/>
      </c>
      <c r="CH80" s="57" t="str">
        <f t="shared" ca="1" si="92"/>
        <v/>
      </c>
      <c r="CI80" s="57" t="str">
        <f t="shared" ca="1" si="93"/>
        <v/>
      </c>
      <c r="CJ80" s="57"/>
      <c r="CK80" s="57" t="str">
        <f t="shared" ca="1" si="51"/>
        <v/>
      </c>
      <c r="CL80" s="57" t="str">
        <f t="shared" ca="1" si="51"/>
        <v/>
      </c>
      <c r="CM80" s="57" t="str">
        <f t="shared" ca="1" si="51"/>
        <v/>
      </c>
      <c r="CN80" s="57" t="str">
        <f t="shared" ca="1" si="51"/>
        <v/>
      </c>
      <c r="CO80" s="57" t="str">
        <f t="shared" ca="1" si="112"/>
        <v/>
      </c>
      <c r="CP80" s="57" t="str">
        <f t="shared" ca="1" si="112"/>
        <v/>
      </c>
      <c r="CQ80" s="57" t="str">
        <f t="shared" ca="1" si="112"/>
        <v/>
      </c>
      <c r="CR80" s="57" t="str">
        <f t="shared" ca="1" si="112"/>
        <v/>
      </c>
      <c r="CS80" s="57" t="str">
        <f t="shared" ca="1" si="112"/>
        <v/>
      </c>
      <c r="CT80" s="57" t="str">
        <f t="shared" ca="1" si="53"/>
        <v/>
      </c>
      <c r="CU80" s="57" t="str">
        <f t="shared" ca="1" si="53"/>
        <v/>
      </c>
      <c r="CV80" s="57" t="str">
        <f t="shared" ca="1" si="53"/>
        <v/>
      </c>
      <c r="CW80" s="57" t="str">
        <f t="shared" ca="1" si="53"/>
        <v/>
      </c>
      <c r="CX80" s="57" t="str">
        <f t="shared" ca="1" si="94"/>
        <v/>
      </c>
      <c r="CY80" s="57" t="str">
        <f t="shared" ca="1" si="70"/>
        <v/>
      </c>
      <c r="CZ80" s="57" t="str">
        <f t="shared" ca="1" si="70"/>
        <v/>
      </c>
      <c r="DA80" s="57" t="str">
        <f t="shared" ca="1" si="69"/>
        <v/>
      </c>
      <c r="DB80" s="57" t="str">
        <f t="shared" ca="1" si="69"/>
        <v/>
      </c>
      <c r="DC80" s="57" t="str">
        <f t="shared" ca="1" si="69"/>
        <v/>
      </c>
      <c r="DD80" s="57" t="str">
        <f t="shared" ca="1" si="69"/>
        <v/>
      </c>
      <c r="DE80" s="57" t="str">
        <f t="shared" ca="1" si="54"/>
        <v/>
      </c>
      <c r="DF80" s="57" t="str">
        <f t="shared" ca="1" si="54"/>
        <v/>
      </c>
      <c r="DG80" s="57" t="str">
        <f t="shared" ca="1" si="54"/>
        <v/>
      </c>
      <c r="DH80" s="57" t="str">
        <f t="shared" ca="1" si="95"/>
        <v/>
      </c>
      <c r="DI80" s="57" t="str">
        <f t="shared" ca="1" si="49"/>
        <v/>
      </c>
      <c r="DJ80" s="57" t="str">
        <f t="shared" ca="1" si="49"/>
        <v/>
      </c>
      <c r="DK80" s="57" t="str">
        <f t="shared" ca="1" si="49"/>
        <v/>
      </c>
      <c r="DL80" s="57" t="str">
        <f t="shared" ca="1" si="49"/>
        <v/>
      </c>
      <c r="DM80" s="57" t="str">
        <f t="shared" ca="1" si="96"/>
        <v/>
      </c>
      <c r="DN80" s="57" t="str">
        <f t="shared" ca="1" si="75"/>
        <v/>
      </c>
      <c r="DO80" s="57" t="str">
        <f t="shared" ca="1" si="75"/>
        <v/>
      </c>
      <c r="DP80" s="57" t="str">
        <f t="shared" ca="1" si="75"/>
        <v/>
      </c>
      <c r="DQ80" s="57" t="str">
        <f t="shared" ca="1" si="75"/>
        <v/>
      </c>
      <c r="DR80" s="57" t="str">
        <f t="shared" ca="1" si="75"/>
        <v/>
      </c>
      <c r="DS80" s="57" t="str">
        <f t="shared" ca="1" si="75"/>
        <v/>
      </c>
    </row>
    <row r="81" spans="1:123" s="64" customFormat="1">
      <c r="A81" s="57" t="str">
        <f t="shared" ca="1" si="84"/>
        <v/>
      </c>
      <c r="B81" s="106" t="str">
        <f t="shared" ca="1" si="85"/>
        <v/>
      </c>
      <c r="C81" s="60">
        <v>71</v>
      </c>
      <c r="D81" s="57" t="str">
        <f t="shared" ca="1" si="97"/>
        <v/>
      </c>
      <c r="E81" s="61"/>
      <c r="F81" s="61"/>
      <c r="G81" s="57" t="str">
        <f t="shared" ca="1" si="98"/>
        <v/>
      </c>
      <c r="H81" s="57" t="str">
        <f t="shared" ca="1" si="99"/>
        <v/>
      </c>
      <c r="I81" s="61" t="str">
        <f ca="1">IFERROR(VLOOKUP(H81,Parameter!L:M,2,FALSE),"")</f>
        <v/>
      </c>
      <c r="J81" s="57" t="str">
        <f t="shared" ca="1" si="100"/>
        <v/>
      </c>
      <c r="K81" s="61" t="str">
        <f ca="1">IFERROR(VLOOKUP(J81,Parameter!I:K,3,FALSE),"")</f>
        <v/>
      </c>
      <c r="L81" s="57" t="str">
        <f t="shared" ca="1" si="101"/>
        <v/>
      </c>
      <c r="M81" s="61" t="str">
        <f ca="1">IFERROR(VLOOKUP(L81,Parameter!F:H,3,FALSE),"")</f>
        <v/>
      </c>
      <c r="N81" s="57" t="str">
        <f t="shared" ca="1" si="102"/>
        <v/>
      </c>
      <c r="O81" s="61" t="str">
        <f ca="1">IFERROR(VLOOKUP(N81,Parameter!C:E,3,FALSE),"")</f>
        <v/>
      </c>
      <c r="P81" s="61" t="str">
        <f t="shared" ca="1" si="103"/>
        <v/>
      </c>
      <c r="Q81" s="61" t="str">
        <f t="shared" ca="1" si="104"/>
        <v/>
      </c>
      <c r="R81" s="57" t="str">
        <f t="shared" ca="1" si="86"/>
        <v/>
      </c>
      <c r="S81" s="57" t="str">
        <f t="shared" ca="1" si="105"/>
        <v/>
      </c>
      <c r="T81" s="57" t="str">
        <f t="shared" ca="1" si="106"/>
        <v/>
      </c>
      <c r="U81" s="61" t="str">
        <f t="shared" ca="1" si="107"/>
        <v/>
      </c>
      <c r="V81" s="61" t="str">
        <f t="shared" ca="1" si="107"/>
        <v/>
      </c>
      <c r="W81" s="61" t="str">
        <f t="shared" ca="1" si="107"/>
        <v/>
      </c>
      <c r="X81" s="61" t="str">
        <f t="shared" ca="1" si="107"/>
        <v/>
      </c>
      <c r="Y81" s="57" t="str">
        <f t="shared" ca="1" si="107"/>
        <v/>
      </c>
      <c r="Z81" s="57" t="str">
        <f t="shared" ca="1" si="108"/>
        <v/>
      </c>
      <c r="AA81" s="61" t="str">
        <f t="shared" ca="1" si="109"/>
        <v/>
      </c>
      <c r="AB81" s="61" t="str">
        <f t="shared" ca="1" si="109"/>
        <v/>
      </c>
      <c r="AC81" s="61" t="str">
        <f t="shared" ca="1" si="109"/>
        <v/>
      </c>
      <c r="AD81" s="61" t="str">
        <f t="shared" ca="1" si="78"/>
        <v/>
      </c>
      <c r="AE81" s="61" t="str">
        <f t="shared" ca="1" si="79"/>
        <v/>
      </c>
      <c r="AF81" s="57" t="str">
        <f t="shared" ca="1" si="87"/>
        <v/>
      </c>
      <c r="AG81" s="57" t="str">
        <f t="shared" ca="1" si="80"/>
        <v/>
      </c>
      <c r="AH81" s="57" t="str">
        <f t="shared" ca="1" si="81"/>
        <v/>
      </c>
      <c r="AI81" s="62" t="str">
        <f t="shared" ca="1" si="110"/>
        <v/>
      </c>
      <c r="AJ81" s="63" t="str">
        <f t="shared" ca="1" si="77"/>
        <v/>
      </c>
      <c r="AK81" s="57" t="str">
        <f t="shared" ca="1" si="77"/>
        <v/>
      </c>
      <c r="AL81" s="176" t="str">
        <f t="shared" ca="1" si="77"/>
        <v/>
      </c>
      <c r="AM81" s="176" t="str">
        <f t="shared" ca="1" si="77"/>
        <v/>
      </c>
      <c r="AN81" s="57" t="str">
        <f t="shared" ca="1" si="77"/>
        <v/>
      </c>
      <c r="AO81" s="57" t="str">
        <f t="shared" ca="1" si="77"/>
        <v/>
      </c>
      <c r="AP81" s="57" t="str">
        <f t="shared" ca="1" si="77"/>
        <v/>
      </c>
      <c r="AQ81" s="57" t="str">
        <f t="shared" ca="1" si="77"/>
        <v/>
      </c>
      <c r="AR81" s="57" t="str">
        <f t="shared" ca="1" si="77"/>
        <v/>
      </c>
      <c r="AS81" s="57" t="str">
        <f ca="1">IFERROR(VLOOKUP(L81,Parameter!F:O,10,FALSE),"")</f>
        <v/>
      </c>
      <c r="AT81" s="61" t="str">
        <f ca="1">IF(D81="","",IFERROR(IF(VLOOKUP(N81,Parameter!C:L,10,FALSE)=$AT$8,"ok","F"),"L"))</f>
        <v/>
      </c>
      <c r="AU81" s="57" t="str">
        <f t="shared" ca="1" si="82"/>
        <v/>
      </c>
      <c r="AV81" s="57" t="str">
        <f t="shared" ca="1" si="82"/>
        <v/>
      </c>
      <c r="AW81" s="57" t="str">
        <f t="shared" ca="1" si="82"/>
        <v/>
      </c>
      <c r="AX81" s="57" t="str">
        <f t="shared" ca="1" si="82"/>
        <v/>
      </c>
      <c r="AY81" s="57" t="str">
        <f t="shared" ca="1" si="82"/>
        <v/>
      </c>
      <c r="AZ81" s="57" t="str">
        <f t="shared" ca="1" si="82"/>
        <v/>
      </c>
      <c r="BA81" s="57" t="str">
        <f t="shared" ca="1" si="83"/>
        <v/>
      </c>
      <c r="BB81" s="57" t="str">
        <f t="shared" ca="1" si="83"/>
        <v/>
      </c>
      <c r="BC81" s="57" t="str">
        <f t="shared" ca="1" si="83"/>
        <v/>
      </c>
      <c r="BD81" s="57" t="str">
        <f t="shared" ca="1" si="83"/>
        <v/>
      </c>
      <c r="BE81" s="57" t="str">
        <f t="shared" ca="1" si="83"/>
        <v/>
      </c>
      <c r="BF81" s="57" t="str">
        <f t="shared" ca="1" si="83"/>
        <v/>
      </c>
      <c r="BG81" s="57" t="str">
        <f t="shared" ca="1" si="83"/>
        <v/>
      </c>
      <c r="BH81" s="57" t="str">
        <f t="shared" ca="1" si="83"/>
        <v/>
      </c>
      <c r="BI81" s="57" t="str">
        <f t="shared" ca="1" si="83"/>
        <v/>
      </c>
      <c r="BJ81" s="57" t="str">
        <f t="shared" ca="1" si="83"/>
        <v/>
      </c>
      <c r="BK81" s="57" t="str">
        <f t="shared" ca="1" si="56"/>
        <v/>
      </c>
      <c r="BL81" s="57" t="str">
        <f t="shared" ca="1" si="56"/>
        <v/>
      </c>
      <c r="BM81" s="57" t="str">
        <f t="shared" ca="1" si="56"/>
        <v/>
      </c>
      <c r="BN81" s="57" t="str">
        <f t="shared" ca="1" si="76"/>
        <v/>
      </c>
      <c r="BO81" s="57" t="str">
        <f t="shared" ca="1" si="76"/>
        <v/>
      </c>
      <c r="BP81" s="57" t="str">
        <f t="shared" ca="1" si="76"/>
        <v/>
      </c>
      <c r="BQ81" s="57" t="str">
        <f t="shared" ca="1" si="76"/>
        <v/>
      </c>
      <c r="BR81" s="57" t="str">
        <f t="shared" ca="1" si="56"/>
        <v/>
      </c>
      <c r="BS81" s="57" t="str">
        <f t="shared" ca="1" si="111"/>
        <v/>
      </c>
      <c r="BT81" s="57" t="str">
        <f t="shared" ca="1" si="111"/>
        <v/>
      </c>
      <c r="BU81" s="57" t="str">
        <f t="shared" ca="1" si="111"/>
        <v/>
      </c>
      <c r="BV81" s="57" t="str">
        <f t="shared" ca="1" si="111"/>
        <v/>
      </c>
      <c r="BW81" s="57" t="str">
        <f t="shared" ca="1" si="50"/>
        <v/>
      </c>
      <c r="BX81" s="57" t="str">
        <f t="shared" ca="1" si="50"/>
        <v/>
      </c>
      <c r="BY81" s="57" t="str">
        <f t="shared" ca="1" si="72"/>
        <v/>
      </c>
      <c r="BZ81" s="57" t="str">
        <f t="shared" ca="1" si="72"/>
        <v/>
      </c>
      <c r="CA81" s="57" t="str">
        <f t="shared" ca="1" si="72"/>
        <v/>
      </c>
      <c r="CB81" s="57" t="str">
        <f t="shared" ca="1" si="72"/>
        <v/>
      </c>
      <c r="CC81" s="57" t="str">
        <f t="shared" ca="1" si="88"/>
        <v/>
      </c>
      <c r="CD81" s="57"/>
      <c r="CE81" s="57" t="str">
        <f t="shared" ca="1" si="89"/>
        <v/>
      </c>
      <c r="CF81" s="57" t="str">
        <f t="shared" ca="1" si="90"/>
        <v/>
      </c>
      <c r="CG81" s="57" t="str">
        <f t="shared" ca="1" si="91"/>
        <v/>
      </c>
      <c r="CH81" s="57" t="str">
        <f t="shared" ca="1" si="92"/>
        <v/>
      </c>
      <c r="CI81" s="57" t="str">
        <f t="shared" ca="1" si="93"/>
        <v/>
      </c>
      <c r="CJ81" s="57"/>
      <c r="CK81" s="57" t="str">
        <f t="shared" ca="1" si="51"/>
        <v/>
      </c>
      <c r="CL81" s="57" t="str">
        <f t="shared" ca="1" si="51"/>
        <v/>
      </c>
      <c r="CM81" s="57" t="str">
        <f t="shared" ca="1" si="51"/>
        <v/>
      </c>
      <c r="CN81" s="57" t="str">
        <f t="shared" ca="1" si="51"/>
        <v/>
      </c>
      <c r="CO81" s="57" t="str">
        <f t="shared" ca="1" si="112"/>
        <v/>
      </c>
      <c r="CP81" s="57" t="str">
        <f t="shared" ca="1" si="112"/>
        <v/>
      </c>
      <c r="CQ81" s="57" t="str">
        <f t="shared" ca="1" si="112"/>
        <v/>
      </c>
      <c r="CR81" s="57" t="str">
        <f t="shared" ca="1" si="112"/>
        <v/>
      </c>
      <c r="CS81" s="57" t="str">
        <f t="shared" ca="1" si="112"/>
        <v/>
      </c>
      <c r="CT81" s="57" t="str">
        <f t="shared" ca="1" si="53"/>
        <v/>
      </c>
      <c r="CU81" s="57" t="str">
        <f t="shared" ca="1" si="53"/>
        <v/>
      </c>
      <c r="CV81" s="57" t="str">
        <f t="shared" ca="1" si="53"/>
        <v/>
      </c>
      <c r="CW81" s="57" t="str">
        <f t="shared" ca="1" si="53"/>
        <v/>
      </c>
      <c r="CX81" s="57" t="str">
        <f t="shared" ca="1" si="94"/>
        <v/>
      </c>
      <c r="CY81" s="57" t="str">
        <f t="shared" ca="1" si="70"/>
        <v/>
      </c>
      <c r="CZ81" s="57" t="str">
        <f t="shared" ca="1" si="70"/>
        <v/>
      </c>
      <c r="DA81" s="57" t="str">
        <f t="shared" ca="1" si="69"/>
        <v/>
      </c>
      <c r="DB81" s="57" t="str">
        <f t="shared" ca="1" si="69"/>
        <v/>
      </c>
      <c r="DC81" s="57" t="str">
        <f t="shared" ca="1" si="69"/>
        <v/>
      </c>
      <c r="DD81" s="57" t="str">
        <f t="shared" ca="1" si="69"/>
        <v/>
      </c>
      <c r="DE81" s="57" t="str">
        <f t="shared" ca="1" si="54"/>
        <v/>
      </c>
      <c r="DF81" s="57" t="str">
        <f t="shared" ca="1" si="54"/>
        <v/>
      </c>
      <c r="DG81" s="57" t="str">
        <f t="shared" ca="1" si="54"/>
        <v/>
      </c>
      <c r="DH81" s="57" t="str">
        <f t="shared" ca="1" si="95"/>
        <v/>
      </c>
      <c r="DI81" s="57" t="str">
        <f t="shared" ca="1" si="49"/>
        <v/>
      </c>
      <c r="DJ81" s="57" t="str">
        <f t="shared" ca="1" si="49"/>
        <v/>
      </c>
      <c r="DK81" s="57" t="str">
        <f t="shared" ca="1" si="49"/>
        <v/>
      </c>
      <c r="DL81" s="57" t="str">
        <f t="shared" ca="1" si="49"/>
        <v/>
      </c>
      <c r="DM81" s="57" t="str">
        <f t="shared" ca="1" si="96"/>
        <v/>
      </c>
      <c r="DN81" s="57" t="str">
        <f t="shared" ca="1" si="75"/>
        <v/>
      </c>
      <c r="DO81" s="57" t="str">
        <f t="shared" ca="1" si="75"/>
        <v/>
      </c>
      <c r="DP81" s="57" t="str">
        <f t="shared" ca="1" si="75"/>
        <v/>
      </c>
      <c r="DQ81" s="57" t="str">
        <f t="shared" ca="1" si="75"/>
        <v/>
      </c>
      <c r="DR81" s="57" t="str">
        <f t="shared" ca="1" si="75"/>
        <v/>
      </c>
      <c r="DS81" s="57" t="str">
        <f t="shared" ca="1" si="75"/>
        <v/>
      </c>
    </row>
    <row r="82" spans="1:123" s="64" customFormat="1">
      <c r="A82" s="57" t="str">
        <f t="shared" ca="1" si="84"/>
        <v/>
      </c>
      <c r="B82" s="109" t="str">
        <f t="shared" ca="1" si="85"/>
        <v/>
      </c>
      <c r="C82" s="110">
        <v>72</v>
      </c>
      <c r="D82" s="110" t="str">
        <f t="shared" ca="1" si="97"/>
        <v/>
      </c>
      <c r="E82" s="111"/>
      <c r="F82" s="111"/>
      <c r="G82" s="110" t="str">
        <f t="shared" ca="1" si="98"/>
        <v/>
      </c>
      <c r="H82" s="110" t="str">
        <f t="shared" ca="1" si="99"/>
        <v/>
      </c>
      <c r="I82" s="112" t="str">
        <f ca="1">IFERROR(VLOOKUP(H82,Parameter!L:M,2,FALSE),"")</f>
        <v/>
      </c>
      <c r="J82" s="110" t="str">
        <f t="shared" ca="1" si="100"/>
        <v/>
      </c>
      <c r="K82" s="112" t="str">
        <f ca="1">IFERROR(VLOOKUP(J82,Parameter!I:K,3,FALSE),"")</f>
        <v/>
      </c>
      <c r="L82" s="110" t="str">
        <f t="shared" ca="1" si="101"/>
        <v/>
      </c>
      <c r="M82" s="112" t="str">
        <f ca="1">IFERROR(VLOOKUP(L82,Parameter!F:H,3,FALSE),"")</f>
        <v/>
      </c>
      <c r="N82" s="110" t="str">
        <f t="shared" ca="1" si="102"/>
        <v/>
      </c>
      <c r="O82" s="112" t="str">
        <f ca="1">IFERROR(VLOOKUP(N82,Parameter!C:E,3,FALSE),"")</f>
        <v/>
      </c>
      <c r="P82" s="112" t="str">
        <f t="shared" ca="1" si="103"/>
        <v/>
      </c>
      <c r="Q82" s="112" t="str">
        <f t="shared" ca="1" si="104"/>
        <v/>
      </c>
      <c r="R82" s="110" t="str">
        <f t="shared" ca="1" si="86"/>
        <v/>
      </c>
      <c r="S82" s="110" t="str">
        <f t="shared" ca="1" si="105"/>
        <v/>
      </c>
      <c r="T82" s="110" t="str">
        <f t="shared" ca="1" si="106"/>
        <v/>
      </c>
      <c r="U82" s="112" t="str">
        <f t="shared" ca="1" si="107"/>
        <v/>
      </c>
      <c r="V82" s="112" t="str">
        <f t="shared" ca="1" si="107"/>
        <v/>
      </c>
      <c r="W82" s="112" t="str">
        <f t="shared" ca="1" si="107"/>
        <v/>
      </c>
      <c r="X82" s="112" t="str">
        <f t="shared" ca="1" si="107"/>
        <v/>
      </c>
      <c r="Y82" s="110" t="str">
        <f t="shared" ca="1" si="107"/>
        <v/>
      </c>
      <c r="Z82" s="110" t="str">
        <f t="shared" ca="1" si="108"/>
        <v/>
      </c>
      <c r="AA82" s="111" t="str">
        <f t="shared" ca="1" si="109"/>
        <v/>
      </c>
      <c r="AB82" s="112" t="str">
        <f t="shared" ca="1" si="109"/>
        <v/>
      </c>
      <c r="AC82" s="112" t="str">
        <f t="shared" ca="1" si="109"/>
        <v/>
      </c>
      <c r="AD82" s="112" t="str">
        <f t="shared" ca="1" si="78"/>
        <v/>
      </c>
      <c r="AE82" s="111" t="str">
        <f t="shared" ca="1" si="79"/>
        <v/>
      </c>
      <c r="AF82" s="110" t="str">
        <f t="shared" ca="1" si="87"/>
        <v/>
      </c>
      <c r="AG82" s="110" t="str">
        <f t="shared" ca="1" si="80"/>
        <v/>
      </c>
      <c r="AH82" s="110" t="str">
        <f t="shared" ca="1" si="81"/>
        <v/>
      </c>
      <c r="AI82" s="113" t="str">
        <f t="shared" ca="1" si="110"/>
        <v/>
      </c>
      <c r="AJ82" s="114" t="str">
        <f t="shared" ca="1" si="77"/>
        <v/>
      </c>
      <c r="AK82" s="110" t="str">
        <f t="shared" ca="1" si="77"/>
        <v/>
      </c>
      <c r="AL82" s="177" t="str">
        <f t="shared" ca="1" si="77"/>
        <v/>
      </c>
      <c r="AM82" s="177" t="str">
        <f t="shared" ca="1" si="77"/>
        <v/>
      </c>
      <c r="AN82" s="110" t="str">
        <f t="shared" ca="1" si="77"/>
        <v/>
      </c>
      <c r="AO82" s="110" t="str">
        <f t="shared" ca="1" si="77"/>
        <v/>
      </c>
      <c r="AP82" s="110" t="str">
        <f t="shared" ca="1" si="77"/>
        <v/>
      </c>
      <c r="AQ82" s="110" t="str">
        <f t="shared" ca="1" si="77"/>
        <v/>
      </c>
      <c r="AR82" s="110" t="str">
        <f t="shared" ca="1" si="77"/>
        <v/>
      </c>
      <c r="AS82" s="57" t="str">
        <f ca="1">IFERROR(VLOOKUP(L82,Parameter!F:O,10,FALSE),"")</f>
        <v/>
      </c>
      <c r="AT82" s="61" t="str">
        <f ca="1">IF(D82="","",IFERROR(IF(VLOOKUP(N82,Parameter!C:L,10,FALSE)=$AT$8,"ok","F"),"L"))</f>
        <v/>
      </c>
      <c r="AU82" s="110" t="str">
        <f t="shared" ca="1" si="82"/>
        <v/>
      </c>
      <c r="AV82" s="110" t="str">
        <f t="shared" ca="1" si="82"/>
        <v/>
      </c>
      <c r="AW82" s="110" t="str">
        <f t="shared" ca="1" si="82"/>
        <v/>
      </c>
      <c r="AX82" s="110" t="str">
        <f t="shared" ca="1" si="82"/>
        <v/>
      </c>
      <c r="AY82" s="110" t="str">
        <f t="shared" ca="1" si="82"/>
        <v/>
      </c>
      <c r="AZ82" s="110" t="str">
        <f t="shared" ca="1" si="82"/>
        <v/>
      </c>
      <c r="BA82" s="110" t="str">
        <f t="shared" ca="1" si="83"/>
        <v/>
      </c>
      <c r="BB82" s="110" t="str">
        <f t="shared" ca="1" si="83"/>
        <v/>
      </c>
      <c r="BC82" s="110" t="str">
        <f t="shared" ca="1" si="83"/>
        <v/>
      </c>
      <c r="BD82" s="110" t="str">
        <f t="shared" ca="1" si="83"/>
        <v/>
      </c>
      <c r="BE82" s="110" t="str">
        <f t="shared" ca="1" si="83"/>
        <v/>
      </c>
      <c r="BF82" s="110" t="str">
        <f t="shared" ca="1" si="83"/>
        <v/>
      </c>
      <c r="BG82" s="110" t="str">
        <f t="shared" ca="1" si="83"/>
        <v/>
      </c>
      <c r="BH82" s="110" t="str">
        <f t="shared" ca="1" si="83"/>
        <v/>
      </c>
      <c r="BI82" s="110" t="str">
        <f t="shared" ca="1" si="83"/>
        <v/>
      </c>
      <c r="BJ82" s="110" t="str">
        <f t="shared" ca="1" si="83"/>
        <v/>
      </c>
      <c r="BK82" s="110" t="str">
        <f t="shared" ca="1" si="56"/>
        <v/>
      </c>
      <c r="BL82" s="110" t="str">
        <f t="shared" ca="1" si="56"/>
        <v/>
      </c>
      <c r="BM82" s="110" t="str">
        <f t="shared" ca="1" si="56"/>
        <v/>
      </c>
      <c r="BN82" s="110" t="str">
        <f t="shared" ca="1" si="76"/>
        <v/>
      </c>
      <c r="BO82" s="110" t="str">
        <f t="shared" ca="1" si="76"/>
        <v/>
      </c>
      <c r="BP82" s="110" t="str">
        <f t="shared" ca="1" si="76"/>
        <v/>
      </c>
      <c r="BQ82" s="110" t="str">
        <f t="shared" ca="1" si="76"/>
        <v/>
      </c>
      <c r="BR82" s="110" t="str">
        <f t="shared" ca="1" si="56"/>
        <v/>
      </c>
      <c r="BS82" s="110" t="str">
        <f t="shared" ca="1" si="111"/>
        <v/>
      </c>
      <c r="BT82" s="110" t="str">
        <f t="shared" ca="1" si="111"/>
        <v/>
      </c>
      <c r="BU82" s="110" t="str">
        <f t="shared" ca="1" si="111"/>
        <v/>
      </c>
      <c r="BV82" s="110" t="str">
        <f t="shared" ca="1" si="111"/>
        <v/>
      </c>
      <c r="BW82" s="57" t="str">
        <f t="shared" ca="1" si="50"/>
        <v/>
      </c>
      <c r="BX82" s="57" t="str">
        <f t="shared" ca="1" si="50"/>
        <v/>
      </c>
      <c r="BY82" s="57" t="str">
        <f t="shared" ca="1" si="72"/>
        <v/>
      </c>
      <c r="BZ82" s="57" t="str">
        <f t="shared" ca="1" si="72"/>
        <v/>
      </c>
      <c r="CA82" s="57" t="str">
        <f t="shared" ca="1" si="72"/>
        <v/>
      </c>
      <c r="CB82" s="57" t="str">
        <f t="shared" ca="1" si="72"/>
        <v/>
      </c>
      <c r="CC82" s="57" t="str">
        <f t="shared" ca="1" si="88"/>
        <v/>
      </c>
      <c r="CD82" s="57"/>
      <c r="CE82" s="57" t="str">
        <f t="shared" ca="1" si="89"/>
        <v/>
      </c>
      <c r="CF82" s="57" t="str">
        <f t="shared" ca="1" si="90"/>
        <v/>
      </c>
      <c r="CG82" s="57" t="str">
        <f t="shared" ca="1" si="91"/>
        <v/>
      </c>
      <c r="CH82" s="57" t="str">
        <f t="shared" ca="1" si="92"/>
        <v/>
      </c>
      <c r="CI82" s="57" t="str">
        <f t="shared" ca="1" si="93"/>
        <v/>
      </c>
      <c r="CJ82" s="57"/>
      <c r="CK82" s="57" t="str">
        <f t="shared" ca="1" si="51"/>
        <v/>
      </c>
      <c r="CL82" s="57" t="str">
        <f t="shared" ca="1" si="51"/>
        <v/>
      </c>
      <c r="CM82" s="57" t="str">
        <f t="shared" ca="1" si="51"/>
        <v/>
      </c>
      <c r="CN82" s="57" t="str">
        <f t="shared" ca="1" si="51"/>
        <v/>
      </c>
      <c r="CO82" s="57" t="str">
        <f t="shared" ca="1" si="112"/>
        <v/>
      </c>
      <c r="CP82" s="57" t="str">
        <f t="shared" ca="1" si="112"/>
        <v/>
      </c>
      <c r="CQ82" s="57" t="str">
        <f t="shared" ca="1" si="112"/>
        <v/>
      </c>
      <c r="CR82" s="57" t="str">
        <f t="shared" ca="1" si="112"/>
        <v/>
      </c>
      <c r="CS82" s="57" t="str">
        <f t="shared" ca="1" si="112"/>
        <v/>
      </c>
      <c r="CT82" s="57" t="str">
        <f t="shared" ca="1" si="53"/>
        <v/>
      </c>
      <c r="CU82" s="57" t="str">
        <f t="shared" ca="1" si="53"/>
        <v/>
      </c>
      <c r="CV82" s="57" t="str">
        <f t="shared" ca="1" si="53"/>
        <v/>
      </c>
      <c r="CW82" s="57" t="str">
        <f t="shared" ca="1" si="53"/>
        <v/>
      </c>
      <c r="CX82" s="57" t="str">
        <f t="shared" ca="1" si="94"/>
        <v/>
      </c>
      <c r="CY82" s="57" t="str">
        <f t="shared" ca="1" si="70"/>
        <v/>
      </c>
      <c r="CZ82" s="57" t="str">
        <f t="shared" ca="1" si="70"/>
        <v/>
      </c>
      <c r="DA82" s="57" t="str">
        <f t="shared" ca="1" si="69"/>
        <v/>
      </c>
      <c r="DB82" s="57" t="str">
        <f t="shared" ca="1" si="69"/>
        <v/>
      </c>
      <c r="DC82" s="57" t="str">
        <f t="shared" ca="1" si="69"/>
        <v/>
      </c>
      <c r="DD82" s="57" t="str">
        <f t="shared" ca="1" si="69"/>
        <v/>
      </c>
      <c r="DE82" s="57" t="str">
        <f t="shared" ca="1" si="54"/>
        <v/>
      </c>
      <c r="DF82" s="57" t="str">
        <f t="shared" ca="1" si="54"/>
        <v/>
      </c>
      <c r="DG82" s="57" t="str">
        <f t="shared" ca="1" si="54"/>
        <v/>
      </c>
      <c r="DH82" s="57" t="str">
        <f t="shared" ca="1" si="95"/>
        <v/>
      </c>
      <c r="DI82" s="57" t="str">
        <f t="shared" ca="1" si="49"/>
        <v/>
      </c>
      <c r="DJ82" s="57" t="str">
        <f t="shared" ca="1" si="49"/>
        <v/>
      </c>
      <c r="DK82" s="57" t="str">
        <f t="shared" ca="1" si="49"/>
        <v/>
      </c>
      <c r="DL82" s="57" t="str">
        <f t="shared" ca="1" si="49"/>
        <v/>
      </c>
      <c r="DM82" s="57" t="str">
        <f t="shared" ca="1" si="96"/>
        <v/>
      </c>
      <c r="DN82" s="57" t="str">
        <f t="shared" ca="1" si="75"/>
        <v/>
      </c>
      <c r="DO82" s="57" t="str">
        <f t="shared" ca="1" si="75"/>
        <v/>
      </c>
      <c r="DP82" s="57" t="str">
        <f t="shared" ca="1" si="75"/>
        <v/>
      </c>
      <c r="DQ82" s="57" t="str">
        <f t="shared" ca="1" si="75"/>
        <v/>
      </c>
      <c r="DR82" s="57" t="str">
        <f t="shared" ca="1" si="75"/>
        <v/>
      </c>
      <c r="DS82" s="57" t="str">
        <f t="shared" ca="1" si="75"/>
        <v/>
      </c>
    </row>
    <row r="83" spans="1:123" s="64" customFormat="1">
      <c r="A83" s="57" t="str">
        <f t="shared" ca="1" si="84"/>
        <v/>
      </c>
      <c r="B83" s="106" t="str">
        <f t="shared" ca="1" si="85"/>
        <v/>
      </c>
      <c r="C83" s="60">
        <v>73</v>
      </c>
      <c r="D83" s="57" t="str">
        <f t="shared" ca="1" si="97"/>
        <v/>
      </c>
      <c r="E83" s="61"/>
      <c r="F83" s="61"/>
      <c r="G83" s="57" t="str">
        <f t="shared" ca="1" si="98"/>
        <v/>
      </c>
      <c r="H83" s="57" t="str">
        <f t="shared" ca="1" si="99"/>
        <v/>
      </c>
      <c r="I83" s="61" t="str">
        <f ca="1">IFERROR(VLOOKUP(H83,Parameter!L:M,2,FALSE),"")</f>
        <v/>
      </c>
      <c r="J83" s="57" t="str">
        <f t="shared" ca="1" si="100"/>
        <v/>
      </c>
      <c r="K83" s="61" t="str">
        <f ca="1">IFERROR(VLOOKUP(J83,Parameter!I:K,3,FALSE),"")</f>
        <v/>
      </c>
      <c r="L83" s="57" t="str">
        <f t="shared" ca="1" si="101"/>
        <v/>
      </c>
      <c r="M83" s="61" t="str">
        <f ca="1">IFERROR(VLOOKUP(L83,Parameter!F:H,3,FALSE),"")</f>
        <v/>
      </c>
      <c r="N83" s="57" t="str">
        <f t="shared" ca="1" si="102"/>
        <v/>
      </c>
      <c r="O83" s="61" t="str">
        <f ca="1">IFERROR(VLOOKUP(N83,Parameter!C:E,3,FALSE),"")</f>
        <v/>
      </c>
      <c r="P83" s="61" t="str">
        <f t="shared" ca="1" si="103"/>
        <v/>
      </c>
      <c r="Q83" s="61" t="str">
        <f t="shared" ca="1" si="104"/>
        <v/>
      </c>
      <c r="R83" s="57" t="str">
        <f t="shared" ca="1" si="86"/>
        <v/>
      </c>
      <c r="S83" s="57" t="str">
        <f t="shared" ca="1" si="105"/>
        <v/>
      </c>
      <c r="T83" s="57" t="str">
        <f t="shared" ca="1" si="106"/>
        <v/>
      </c>
      <c r="U83" s="61" t="str">
        <f t="shared" ca="1" si="107"/>
        <v/>
      </c>
      <c r="V83" s="61" t="str">
        <f t="shared" ca="1" si="107"/>
        <v/>
      </c>
      <c r="W83" s="61" t="str">
        <f t="shared" ca="1" si="107"/>
        <v/>
      </c>
      <c r="X83" s="61" t="str">
        <f t="shared" ca="1" si="107"/>
        <v/>
      </c>
      <c r="Y83" s="57" t="str">
        <f t="shared" ca="1" si="107"/>
        <v/>
      </c>
      <c r="Z83" s="57" t="str">
        <f t="shared" ca="1" si="108"/>
        <v/>
      </c>
      <c r="AA83" s="61" t="str">
        <f t="shared" ca="1" si="109"/>
        <v/>
      </c>
      <c r="AB83" s="61" t="str">
        <f t="shared" ca="1" si="109"/>
        <v/>
      </c>
      <c r="AC83" s="61" t="str">
        <f t="shared" ca="1" si="109"/>
        <v/>
      </c>
      <c r="AD83" s="61" t="str">
        <f t="shared" ca="1" si="78"/>
        <v/>
      </c>
      <c r="AE83" s="61" t="str">
        <f t="shared" ca="1" si="79"/>
        <v/>
      </c>
      <c r="AF83" s="57" t="str">
        <f t="shared" ca="1" si="87"/>
        <v/>
      </c>
      <c r="AG83" s="57" t="str">
        <f t="shared" ca="1" si="80"/>
        <v/>
      </c>
      <c r="AH83" s="57" t="str">
        <f t="shared" ca="1" si="81"/>
        <v/>
      </c>
      <c r="AI83" s="62" t="str">
        <f t="shared" ca="1" si="110"/>
        <v/>
      </c>
      <c r="AJ83" s="63" t="str">
        <f t="shared" ca="1" si="77"/>
        <v/>
      </c>
      <c r="AK83" s="57" t="str">
        <f t="shared" ca="1" si="77"/>
        <v/>
      </c>
      <c r="AL83" s="176" t="str">
        <f t="shared" ca="1" si="77"/>
        <v/>
      </c>
      <c r="AM83" s="176" t="str">
        <f t="shared" ca="1" si="77"/>
        <v/>
      </c>
      <c r="AN83" s="57" t="str">
        <f t="shared" ca="1" si="77"/>
        <v/>
      </c>
      <c r="AO83" s="57" t="str">
        <f t="shared" ca="1" si="77"/>
        <v/>
      </c>
      <c r="AP83" s="57" t="str">
        <f t="shared" ca="1" si="77"/>
        <v/>
      </c>
      <c r="AQ83" s="57" t="str">
        <f t="shared" ca="1" si="77"/>
        <v/>
      </c>
      <c r="AR83" s="57" t="str">
        <f t="shared" ca="1" si="77"/>
        <v/>
      </c>
      <c r="AS83" s="57" t="str">
        <f ca="1">IFERROR(VLOOKUP(L83,Parameter!F:O,10,FALSE),"")</f>
        <v/>
      </c>
      <c r="AT83" s="61" t="str">
        <f ca="1">IF(D83="","",IFERROR(IF(VLOOKUP(N83,Parameter!C:L,10,FALSE)=$AT$8,"ok","F"),"L"))</f>
        <v/>
      </c>
      <c r="AU83" s="57" t="str">
        <f t="shared" ca="1" si="82"/>
        <v/>
      </c>
      <c r="AV83" s="57" t="str">
        <f t="shared" ca="1" si="82"/>
        <v/>
      </c>
      <c r="AW83" s="57" t="str">
        <f t="shared" ca="1" si="82"/>
        <v/>
      </c>
      <c r="AX83" s="57" t="str">
        <f t="shared" ca="1" si="82"/>
        <v/>
      </c>
      <c r="AY83" s="57" t="str">
        <f t="shared" ca="1" si="82"/>
        <v/>
      </c>
      <c r="AZ83" s="57" t="str">
        <f t="shared" ca="1" si="82"/>
        <v/>
      </c>
      <c r="BA83" s="57" t="str">
        <f t="shared" ca="1" si="83"/>
        <v/>
      </c>
      <c r="BB83" s="57" t="str">
        <f t="shared" ca="1" si="83"/>
        <v/>
      </c>
      <c r="BC83" s="57" t="str">
        <f t="shared" ca="1" si="83"/>
        <v/>
      </c>
      <c r="BD83" s="57" t="str">
        <f t="shared" ca="1" si="83"/>
        <v/>
      </c>
      <c r="BE83" s="57" t="str">
        <f t="shared" ca="1" si="83"/>
        <v/>
      </c>
      <c r="BF83" s="57" t="str">
        <f t="shared" ca="1" si="83"/>
        <v/>
      </c>
      <c r="BG83" s="57" t="str">
        <f t="shared" ca="1" si="83"/>
        <v/>
      </c>
      <c r="BH83" s="57" t="str">
        <f t="shared" ca="1" si="83"/>
        <v/>
      </c>
      <c r="BI83" s="57" t="str">
        <f t="shared" ca="1" si="83"/>
        <v/>
      </c>
      <c r="BJ83" s="57" t="str">
        <f t="shared" ca="1" si="83"/>
        <v/>
      </c>
      <c r="BK83" s="57" t="str">
        <f t="shared" ca="1" si="56"/>
        <v/>
      </c>
      <c r="BL83" s="57" t="str">
        <f t="shared" ca="1" si="56"/>
        <v/>
      </c>
      <c r="BM83" s="57" t="str">
        <f t="shared" ca="1" si="56"/>
        <v/>
      </c>
      <c r="BN83" s="57" t="str">
        <f t="shared" ca="1" si="76"/>
        <v/>
      </c>
      <c r="BO83" s="57" t="str">
        <f t="shared" ca="1" si="76"/>
        <v/>
      </c>
      <c r="BP83" s="57" t="str">
        <f t="shared" ca="1" si="76"/>
        <v/>
      </c>
      <c r="BQ83" s="57" t="str">
        <f t="shared" ca="1" si="76"/>
        <v/>
      </c>
      <c r="BR83" s="57" t="str">
        <f t="shared" ca="1" si="56"/>
        <v/>
      </c>
      <c r="BS83" s="57" t="str">
        <f t="shared" ca="1" si="111"/>
        <v/>
      </c>
      <c r="BT83" s="57" t="str">
        <f t="shared" ca="1" si="111"/>
        <v/>
      </c>
      <c r="BU83" s="57" t="str">
        <f t="shared" ca="1" si="111"/>
        <v/>
      </c>
      <c r="BV83" s="57" t="str">
        <f t="shared" ca="1" si="111"/>
        <v/>
      </c>
      <c r="BW83" s="57" t="str">
        <f t="shared" ca="1" si="50"/>
        <v/>
      </c>
      <c r="BX83" s="57" t="str">
        <f t="shared" ca="1" si="50"/>
        <v/>
      </c>
      <c r="BY83" s="57" t="str">
        <f t="shared" ca="1" si="72"/>
        <v/>
      </c>
      <c r="BZ83" s="57" t="str">
        <f t="shared" ca="1" si="72"/>
        <v/>
      </c>
      <c r="CA83" s="57" t="str">
        <f t="shared" ca="1" si="72"/>
        <v/>
      </c>
      <c r="CB83" s="57" t="str">
        <f t="shared" ca="1" si="72"/>
        <v/>
      </c>
      <c r="CC83" s="57" t="str">
        <f t="shared" ca="1" si="88"/>
        <v/>
      </c>
      <c r="CD83" s="57"/>
      <c r="CE83" s="57" t="str">
        <f t="shared" ca="1" si="89"/>
        <v/>
      </c>
      <c r="CF83" s="57" t="str">
        <f t="shared" ca="1" si="90"/>
        <v/>
      </c>
      <c r="CG83" s="57" t="str">
        <f t="shared" ca="1" si="91"/>
        <v/>
      </c>
      <c r="CH83" s="57" t="str">
        <f t="shared" ca="1" si="92"/>
        <v/>
      </c>
      <c r="CI83" s="57" t="str">
        <f t="shared" ca="1" si="93"/>
        <v/>
      </c>
      <c r="CJ83" s="57"/>
      <c r="CK83" s="57" t="str">
        <f t="shared" ca="1" si="51"/>
        <v/>
      </c>
      <c r="CL83" s="57" t="str">
        <f t="shared" ca="1" si="51"/>
        <v/>
      </c>
      <c r="CM83" s="57" t="str">
        <f t="shared" ca="1" si="51"/>
        <v/>
      </c>
      <c r="CN83" s="57" t="str">
        <f t="shared" ca="1" si="51"/>
        <v/>
      </c>
      <c r="CO83" s="57" t="str">
        <f t="shared" ca="1" si="112"/>
        <v/>
      </c>
      <c r="CP83" s="57" t="str">
        <f t="shared" ca="1" si="112"/>
        <v/>
      </c>
      <c r="CQ83" s="57" t="str">
        <f t="shared" ca="1" si="112"/>
        <v/>
      </c>
      <c r="CR83" s="57" t="str">
        <f t="shared" ca="1" si="112"/>
        <v/>
      </c>
      <c r="CS83" s="57" t="str">
        <f t="shared" ca="1" si="112"/>
        <v/>
      </c>
      <c r="CT83" s="57" t="str">
        <f t="shared" ca="1" si="53"/>
        <v/>
      </c>
      <c r="CU83" s="57" t="str">
        <f t="shared" ca="1" si="53"/>
        <v/>
      </c>
      <c r="CV83" s="57" t="str">
        <f t="shared" ca="1" si="53"/>
        <v/>
      </c>
      <c r="CW83" s="57" t="str">
        <f t="shared" ca="1" si="53"/>
        <v/>
      </c>
      <c r="CX83" s="57" t="str">
        <f t="shared" ca="1" si="94"/>
        <v/>
      </c>
      <c r="CY83" s="57" t="str">
        <f t="shared" ca="1" si="70"/>
        <v/>
      </c>
      <c r="CZ83" s="57" t="str">
        <f t="shared" ca="1" si="70"/>
        <v/>
      </c>
      <c r="DA83" s="57" t="str">
        <f t="shared" ca="1" si="69"/>
        <v/>
      </c>
      <c r="DB83" s="57" t="str">
        <f t="shared" ca="1" si="69"/>
        <v/>
      </c>
      <c r="DC83" s="57" t="str">
        <f t="shared" ca="1" si="69"/>
        <v/>
      </c>
      <c r="DD83" s="57" t="str">
        <f t="shared" ca="1" si="69"/>
        <v/>
      </c>
      <c r="DE83" s="57" t="str">
        <f t="shared" ca="1" si="54"/>
        <v/>
      </c>
      <c r="DF83" s="57" t="str">
        <f t="shared" ca="1" si="54"/>
        <v/>
      </c>
      <c r="DG83" s="57" t="str">
        <f t="shared" ca="1" si="54"/>
        <v/>
      </c>
      <c r="DH83" s="57" t="str">
        <f t="shared" ca="1" si="95"/>
        <v/>
      </c>
      <c r="DI83" s="57" t="str">
        <f t="shared" ca="1" si="49"/>
        <v/>
      </c>
      <c r="DJ83" s="57" t="str">
        <f t="shared" ca="1" si="49"/>
        <v/>
      </c>
      <c r="DK83" s="57" t="str">
        <f t="shared" ca="1" si="49"/>
        <v/>
      </c>
      <c r="DL83" s="57" t="str">
        <f t="shared" ca="1" si="49"/>
        <v/>
      </c>
      <c r="DM83" s="57" t="str">
        <f t="shared" ca="1" si="96"/>
        <v/>
      </c>
      <c r="DN83" s="57" t="str">
        <f t="shared" ca="1" si="75"/>
        <v/>
      </c>
      <c r="DO83" s="57" t="str">
        <f t="shared" ca="1" si="75"/>
        <v/>
      </c>
      <c r="DP83" s="57" t="str">
        <f t="shared" ca="1" si="75"/>
        <v/>
      </c>
      <c r="DQ83" s="57" t="str">
        <f t="shared" ca="1" si="75"/>
        <v/>
      </c>
      <c r="DR83" s="57" t="str">
        <f t="shared" ca="1" si="75"/>
        <v/>
      </c>
      <c r="DS83" s="57" t="str">
        <f t="shared" ca="1" si="75"/>
        <v/>
      </c>
    </row>
    <row r="84" spans="1:123" s="64" customFormat="1">
      <c r="A84" s="57" t="str">
        <f t="shared" ca="1" si="84"/>
        <v/>
      </c>
      <c r="B84" s="109" t="str">
        <f t="shared" ca="1" si="85"/>
        <v/>
      </c>
      <c r="C84" s="110">
        <v>74</v>
      </c>
      <c r="D84" s="110" t="str">
        <f t="shared" ca="1" si="97"/>
        <v/>
      </c>
      <c r="E84" s="111"/>
      <c r="F84" s="111"/>
      <c r="G84" s="110" t="str">
        <f t="shared" ca="1" si="98"/>
        <v/>
      </c>
      <c r="H84" s="110" t="str">
        <f t="shared" ca="1" si="99"/>
        <v/>
      </c>
      <c r="I84" s="112" t="str">
        <f ca="1">IFERROR(VLOOKUP(H84,Parameter!L:M,2,FALSE),"")</f>
        <v/>
      </c>
      <c r="J84" s="110" t="str">
        <f t="shared" ca="1" si="100"/>
        <v/>
      </c>
      <c r="K84" s="112" t="str">
        <f ca="1">IFERROR(VLOOKUP(J84,Parameter!I:K,3,FALSE),"")</f>
        <v/>
      </c>
      <c r="L84" s="110" t="str">
        <f t="shared" ca="1" si="101"/>
        <v/>
      </c>
      <c r="M84" s="112" t="str">
        <f ca="1">IFERROR(VLOOKUP(L84,Parameter!F:H,3,FALSE),"")</f>
        <v/>
      </c>
      <c r="N84" s="110" t="str">
        <f t="shared" ca="1" si="102"/>
        <v/>
      </c>
      <c r="O84" s="112" t="str">
        <f ca="1">IFERROR(VLOOKUP(N84,Parameter!C:E,3,FALSE),"")</f>
        <v/>
      </c>
      <c r="P84" s="112" t="str">
        <f t="shared" ca="1" si="103"/>
        <v/>
      </c>
      <c r="Q84" s="112" t="str">
        <f t="shared" ca="1" si="104"/>
        <v/>
      </c>
      <c r="R84" s="110" t="str">
        <f t="shared" ca="1" si="86"/>
        <v/>
      </c>
      <c r="S84" s="110" t="str">
        <f t="shared" ca="1" si="105"/>
        <v/>
      </c>
      <c r="T84" s="110" t="str">
        <f t="shared" ca="1" si="106"/>
        <v/>
      </c>
      <c r="U84" s="112" t="str">
        <f t="shared" ca="1" si="107"/>
        <v/>
      </c>
      <c r="V84" s="112" t="str">
        <f t="shared" ca="1" si="107"/>
        <v/>
      </c>
      <c r="W84" s="112" t="str">
        <f t="shared" ca="1" si="107"/>
        <v/>
      </c>
      <c r="X84" s="112" t="str">
        <f t="shared" ca="1" si="107"/>
        <v/>
      </c>
      <c r="Y84" s="110" t="str">
        <f t="shared" ca="1" si="107"/>
        <v/>
      </c>
      <c r="Z84" s="110" t="str">
        <f t="shared" ca="1" si="108"/>
        <v/>
      </c>
      <c r="AA84" s="111" t="str">
        <f t="shared" ca="1" si="109"/>
        <v/>
      </c>
      <c r="AB84" s="112" t="str">
        <f t="shared" ca="1" si="109"/>
        <v/>
      </c>
      <c r="AC84" s="112" t="str">
        <f t="shared" ca="1" si="109"/>
        <v/>
      </c>
      <c r="AD84" s="112" t="str">
        <f t="shared" ca="1" si="78"/>
        <v/>
      </c>
      <c r="AE84" s="111" t="str">
        <f t="shared" ca="1" si="79"/>
        <v/>
      </c>
      <c r="AF84" s="110" t="str">
        <f t="shared" ca="1" si="87"/>
        <v/>
      </c>
      <c r="AG84" s="110" t="str">
        <f t="shared" ca="1" si="80"/>
        <v/>
      </c>
      <c r="AH84" s="110" t="str">
        <f t="shared" ca="1" si="81"/>
        <v/>
      </c>
      <c r="AI84" s="113" t="str">
        <f t="shared" ca="1" si="110"/>
        <v/>
      </c>
      <c r="AJ84" s="114" t="str">
        <f t="shared" ca="1" si="77"/>
        <v/>
      </c>
      <c r="AK84" s="110" t="str">
        <f t="shared" ca="1" si="77"/>
        <v/>
      </c>
      <c r="AL84" s="177" t="str">
        <f t="shared" ca="1" si="77"/>
        <v/>
      </c>
      <c r="AM84" s="177" t="str">
        <f t="shared" ca="1" si="77"/>
        <v/>
      </c>
      <c r="AN84" s="110" t="str">
        <f t="shared" ca="1" si="77"/>
        <v/>
      </c>
      <c r="AO84" s="110" t="str">
        <f t="shared" ca="1" si="77"/>
        <v/>
      </c>
      <c r="AP84" s="110" t="str">
        <f t="shared" ca="1" si="77"/>
        <v/>
      </c>
      <c r="AQ84" s="110" t="str">
        <f t="shared" ca="1" si="77"/>
        <v/>
      </c>
      <c r="AR84" s="110" t="str">
        <f t="shared" ca="1" si="77"/>
        <v/>
      </c>
      <c r="AS84" s="57" t="str">
        <f ca="1">IFERROR(VLOOKUP(L84,Parameter!F:O,10,FALSE),"")</f>
        <v/>
      </c>
      <c r="AT84" s="61" t="str">
        <f ca="1">IF(D84="","",IFERROR(IF(VLOOKUP(N84,Parameter!C:L,10,FALSE)=$AT$8,"ok","F"),"L"))</f>
        <v/>
      </c>
      <c r="AU84" s="110" t="str">
        <f t="shared" ca="1" si="82"/>
        <v/>
      </c>
      <c r="AV84" s="110" t="str">
        <f t="shared" ca="1" si="82"/>
        <v/>
      </c>
      <c r="AW84" s="110" t="str">
        <f t="shared" ca="1" si="82"/>
        <v/>
      </c>
      <c r="AX84" s="110" t="str">
        <f t="shared" ca="1" si="82"/>
        <v/>
      </c>
      <c r="AY84" s="110" t="str">
        <f t="shared" ca="1" si="82"/>
        <v/>
      </c>
      <c r="AZ84" s="110" t="str">
        <f t="shared" ca="1" si="82"/>
        <v/>
      </c>
      <c r="BA84" s="110" t="str">
        <f t="shared" ca="1" si="83"/>
        <v/>
      </c>
      <c r="BB84" s="110" t="str">
        <f t="shared" ca="1" si="83"/>
        <v/>
      </c>
      <c r="BC84" s="110" t="str">
        <f t="shared" ca="1" si="83"/>
        <v/>
      </c>
      <c r="BD84" s="110" t="str">
        <f t="shared" ca="1" si="83"/>
        <v/>
      </c>
      <c r="BE84" s="110" t="str">
        <f t="shared" ca="1" si="83"/>
        <v/>
      </c>
      <c r="BF84" s="110" t="str">
        <f t="shared" ca="1" si="83"/>
        <v/>
      </c>
      <c r="BG84" s="110" t="str">
        <f t="shared" ca="1" si="83"/>
        <v/>
      </c>
      <c r="BH84" s="110" t="str">
        <f t="shared" ca="1" si="83"/>
        <v/>
      </c>
      <c r="BI84" s="110" t="str">
        <f t="shared" ca="1" si="83"/>
        <v/>
      </c>
      <c r="BJ84" s="110" t="str">
        <f t="shared" ca="1" si="83"/>
        <v/>
      </c>
      <c r="BK84" s="110" t="str">
        <f t="shared" ca="1" si="56"/>
        <v/>
      </c>
      <c r="BL84" s="110" t="str">
        <f t="shared" ca="1" si="56"/>
        <v/>
      </c>
      <c r="BM84" s="110" t="str">
        <f t="shared" ca="1" si="56"/>
        <v/>
      </c>
      <c r="BN84" s="110" t="str">
        <f t="shared" ca="1" si="76"/>
        <v/>
      </c>
      <c r="BO84" s="110" t="str">
        <f t="shared" ca="1" si="76"/>
        <v/>
      </c>
      <c r="BP84" s="110" t="str">
        <f t="shared" ca="1" si="76"/>
        <v/>
      </c>
      <c r="BQ84" s="110" t="str">
        <f t="shared" ca="1" si="76"/>
        <v/>
      </c>
      <c r="BR84" s="110" t="str">
        <f t="shared" ca="1" si="56"/>
        <v/>
      </c>
      <c r="BS84" s="110" t="str">
        <f t="shared" ca="1" si="111"/>
        <v/>
      </c>
      <c r="BT84" s="110" t="str">
        <f t="shared" ca="1" si="111"/>
        <v/>
      </c>
      <c r="BU84" s="110" t="str">
        <f t="shared" ca="1" si="111"/>
        <v/>
      </c>
      <c r="BV84" s="110" t="str">
        <f t="shared" ca="1" si="111"/>
        <v/>
      </c>
      <c r="BW84" s="57" t="str">
        <f t="shared" ca="1" si="50"/>
        <v/>
      </c>
      <c r="BX84" s="57" t="str">
        <f t="shared" ca="1" si="50"/>
        <v/>
      </c>
      <c r="BY84" s="57" t="str">
        <f t="shared" ca="1" si="72"/>
        <v/>
      </c>
      <c r="BZ84" s="57" t="str">
        <f t="shared" ca="1" si="72"/>
        <v/>
      </c>
      <c r="CA84" s="57" t="str">
        <f t="shared" ca="1" si="72"/>
        <v/>
      </c>
      <c r="CB84" s="57" t="str">
        <f t="shared" ca="1" si="72"/>
        <v/>
      </c>
      <c r="CC84" s="57" t="str">
        <f t="shared" ca="1" si="88"/>
        <v/>
      </c>
      <c r="CD84" s="57"/>
      <c r="CE84" s="57" t="str">
        <f t="shared" ca="1" si="89"/>
        <v/>
      </c>
      <c r="CF84" s="57" t="str">
        <f t="shared" ca="1" si="90"/>
        <v/>
      </c>
      <c r="CG84" s="57" t="str">
        <f t="shared" ca="1" si="91"/>
        <v/>
      </c>
      <c r="CH84" s="57" t="str">
        <f t="shared" ca="1" si="92"/>
        <v/>
      </c>
      <c r="CI84" s="57" t="str">
        <f t="shared" ca="1" si="93"/>
        <v/>
      </c>
      <c r="CJ84" s="57"/>
      <c r="CK84" s="57" t="str">
        <f t="shared" ca="1" si="51"/>
        <v/>
      </c>
      <c r="CL84" s="57" t="str">
        <f t="shared" ca="1" si="51"/>
        <v/>
      </c>
      <c r="CM84" s="57" t="str">
        <f t="shared" ca="1" si="51"/>
        <v/>
      </c>
      <c r="CN84" s="57" t="str">
        <f t="shared" ca="1" si="51"/>
        <v/>
      </c>
      <c r="CO84" s="57" t="str">
        <f t="shared" ca="1" si="112"/>
        <v/>
      </c>
      <c r="CP84" s="57" t="str">
        <f t="shared" ca="1" si="112"/>
        <v/>
      </c>
      <c r="CQ84" s="57" t="str">
        <f t="shared" ca="1" si="112"/>
        <v/>
      </c>
      <c r="CR84" s="57" t="str">
        <f t="shared" ca="1" si="112"/>
        <v/>
      </c>
      <c r="CS84" s="57" t="str">
        <f t="shared" ca="1" si="112"/>
        <v/>
      </c>
      <c r="CT84" s="57" t="str">
        <f t="shared" ca="1" si="53"/>
        <v/>
      </c>
      <c r="CU84" s="57" t="str">
        <f t="shared" ca="1" si="53"/>
        <v/>
      </c>
      <c r="CV84" s="57" t="str">
        <f t="shared" ca="1" si="53"/>
        <v/>
      </c>
      <c r="CW84" s="57" t="str">
        <f t="shared" ca="1" si="53"/>
        <v/>
      </c>
      <c r="CX84" s="57" t="str">
        <f t="shared" ca="1" si="94"/>
        <v/>
      </c>
      <c r="CY84" s="57" t="str">
        <f t="shared" ca="1" si="70"/>
        <v/>
      </c>
      <c r="CZ84" s="57" t="str">
        <f t="shared" ca="1" si="70"/>
        <v/>
      </c>
      <c r="DA84" s="57" t="str">
        <f t="shared" ca="1" si="69"/>
        <v/>
      </c>
      <c r="DB84" s="57" t="str">
        <f t="shared" ca="1" si="69"/>
        <v/>
      </c>
      <c r="DC84" s="57" t="str">
        <f t="shared" ca="1" si="69"/>
        <v/>
      </c>
      <c r="DD84" s="57" t="str">
        <f t="shared" ca="1" si="69"/>
        <v/>
      </c>
      <c r="DE84" s="57" t="str">
        <f t="shared" ca="1" si="54"/>
        <v/>
      </c>
      <c r="DF84" s="57" t="str">
        <f t="shared" ca="1" si="54"/>
        <v/>
      </c>
      <c r="DG84" s="57" t="str">
        <f t="shared" ca="1" si="54"/>
        <v/>
      </c>
      <c r="DH84" s="57" t="str">
        <f t="shared" ca="1" si="95"/>
        <v/>
      </c>
      <c r="DI84" s="57" t="str">
        <f t="shared" ref="DI84:DL112" ca="1" si="113">IFERROR(INDIRECT($C84&amp;"!"&amp;DI$9),"")</f>
        <v/>
      </c>
      <c r="DJ84" s="57" t="str">
        <f t="shared" ca="1" si="113"/>
        <v/>
      </c>
      <c r="DK84" s="57" t="str">
        <f t="shared" ca="1" si="113"/>
        <v/>
      </c>
      <c r="DL84" s="57" t="str">
        <f t="shared" ca="1" si="113"/>
        <v/>
      </c>
      <c r="DM84" s="57" t="str">
        <f t="shared" ca="1" si="96"/>
        <v/>
      </c>
      <c r="DN84" s="57" t="str">
        <f t="shared" ca="1" si="75"/>
        <v/>
      </c>
      <c r="DO84" s="57" t="str">
        <f t="shared" ca="1" si="75"/>
        <v/>
      </c>
      <c r="DP84" s="57" t="str">
        <f t="shared" ca="1" si="75"/>
        <v/>
      </c>
      <c r="DQ84" s="57" t="str">
        <f t="shared" ca="1" si="75"/>
        <v/>
      </c>
      <c r="DR84" s="57" t="str">
        <f t="shared" ca="1" si="75"/>
        <v/>
      </c>
      <c r="DS84" s="57" t="str">
        <f t="shared" ca="1" si="75"/>
        <v/>
      </c>
    </row>
    <row r="85" spans="1:123" s="64" customFormat="1">
      <c r="A85" s="57" t="str">
        <f t="shared" ca="1" si="84"/>
        <v/>
      </c>
      <c r="B85" s="106" t="str">
        <f t="shared" ca="1" si="85"/>
        <v/>
      </c>
      <c r="C85" s="60">
        <v>75</v>
      </c>
      <c r="D85" s="57" t="str">
        <f t="shared" ca="1" si="97"/>
        <v/>
      </c>
      <c r="E85" s="61"/>
      <c r="F85" s="61"/>
      <c r="G85" s="57" t="str">
        <f t="shared" ca="1" si="98"/>
        <v/>
      </c>
      <c r="H85" s="57" t="str">
        <f t="shared" ca="1" si="99"/>
        <v/>
      </c>
      <c r="I85" s="61" t="str">
        <f ca="1">IFERROR(VLOOKUP(H85,Parameter!L:M,2,FALSE),"")</f>
        <v/>
      </c>
      <c r="J85" s="57" t="str">
        <f t="shared" ca="1" si="100"/>
        <v/>
      </c>
      <c r="K85" s="61" t="str">
        <f ca="1">IFERROR(VLOOKUP(J85,Parameter!I:K,3,FALSE),"")</f>
        <v/>
      </c>
      <c r="L85" s="57" t="str">
        <f t="shared" ca="1" si="101"/>
        <v/>
      </c>
      <c r="M85" s="61" t="str">
        <f ca="1">IFERROR(VLOOKUP(L85,Parameter!F:H,3,FALSE),"")</f>
        <v/>
      </c>
      <c r="N85" s="57" t="str">
        <f t="shared" ca="1" si="102"/>
        <v/>
      </c>
      <c r="O85" s="61" t="str">
        <f ca="1">IFERROR(VLOOKUP(N85,Parameter!C:E,3,FALSE),"")</f>
        <v/>
      </c>
      <c r="P85" s="61" t="str">
        <f t="shared" ca="1" si="103"/>
        <v/>
      </c>
      <c r="Q85" s="61" t="str">
        <f t="shared" ca="1" si="104"/>
        <v/>
      </c>
      <c r="R85" s="57" t="str">
        <f t="shared" ca="1" si="86"/>
        <v/>
      </c>
      <c r="S85" s="57" t="str">
        <f t="shared" ca="1" si="105"/>
        <v/>
      </c>
      <c r="T85" s="57" t="str">
        <f t="shared" ca="1" si="106"/>
        <v/>
      </c>
      <c r="U85" s="61" t="str">
        <f t="shared" ca="1" si="107"/>
        <v/>
      </c>
      <c r="V85" s="61" t="str">
        <f t="shared" ca="1" si="107"/>
        <v/>
      </c>
      <c r="W85" s="61" t="str">
        <f t="shared" ca="1" si="107"/>
        <v/>
      </c>
      <c r="X85" s="61" t="str">
        <f t="shared" ca="1" si="107"/>
        <v/>
      </c>
      <c r="Y85" s="57" t="str">
        <f t="shared" ca="1" si="107"/>
        <v/>
      </c>
      <c r="Z85" s="57" t="str">
        <f t="shared" ca="1" si="108"/>
        <v/>
      </c>
      <c r="AA85" s="61" t="str">
        <f t="shared" ca="1" si="109"/>
        <v/>
      </c>
      <c r="AB85" s="61" t="str">
        <f t="shared" ca="1" si="109"/>
        <v/>
      </c>
      <c r="AC85" s="61" t="str">
        <f t="shared" ca="1" si="109"/>
        <v/>
      </c>
      <c r="AD85" s="61" t="str">
        <f t="shared" ca="1" si="78"/>
        <v/>
      </c>
      <c r="AE85" s="61" t="str">
        <f t="shared" ca="1" si="79"/>
        <v/>
      </c>
      <c r="AF85" s="57" t="str">
        <f t="shared" ca="1" si="87"/>
        <v/>
      </c>
      <c r="AG85" s="57" t="str">
        <f t="shared" ca="1" si="80"/>
        <v/>
      </c>
      <c r="AH85" s="57" t="str">
        <f t="shared" ca="1" si="81"/>
        <v/>
      </c>
      <c r="AI85" s="62" t="str">
        <f t="shared" ca="1" si="110"/>
        <v/>
      </c>
      <c r="AJ85" s="63" t="str">
        <f t="shared" ca="1" si="77"/>
        <v/>
      </c>
      <c r="AK85" s="57" t="str">
        <f t="shared" ca="1" si="77"/>
        <v/>
      </c>
      <c r="AL85" s="176" t="str">
        <f t="shared" ca="1" si="77"/>
        <v/>
      </c>
      <c r="AM85" s="176" t="str">
        <f t="shared" ca="1" si="77"/>
        <v/>
      </c>
      <c r="AN85" s="57" t="str">
        <f t="shared" ca="1" si="77"/>
        <v/>
      </c>
      <c r="AO85" s="57" t="str">
        <f t="shared" ca="1" si="77"/>
        <v/>
      </c>
      <c r="AP85" s="57" t="str">
        <f t="shared" ca="1" si="77"/>
        <v/>
      </c>
      <c r="AQ85" s="57" t="str">
        <f t="shared" ca="1" si="77"/>
        <v/>
      </c>
      <c r="AR85" s="57" t="str">
        <f t="shared" ca="1" si="77"/>
        <v/>
      </c>
      <c r="AS85" s="57" t="str">
        <f ca="1">IFERROR(VLOOKUP(L85,Parameter!F:O,10,FALSE),"")</f>
        <v/>
      </c>
      <c r="AT85" s="61" t="str">
        <f ca="1">IF(D85="","",IFERROR(IF(VLOOKUP(N85,Parameter!C:L,10,FALSE)=$AT$8,"ok","F"),"L"))</f>
        <v/>
      </c>
      <c r="AU85" s="57" t="str">
        <f t="shared" ca="1" si="82"/>
        <v/>
      </c>
      <c r="AV85" s="57" t="str">
        <f t="shared" ca="1" si="82"/>
        <v/>
      </c>
      <c r="AW85" s="57" t="str">
        <f t="shared" ca="1" si="82"/>
        <v/>
      </c>
      <c r="AX85" s="57" t="str">
        <f t="shared" ca="1" si="82"/>
        <v/>
      </c>
      <c r="AY85" s="57" t="str">
        <f t="shared" ca="1" si="82"/>
        <v/>
      </c>
      <c r="AZ85" s="57" t="str">
        <f t="shared" ca="1" si="82"/>
        <v/>
      </c>
      <c r="BA85" s="57" t="str">
        <f t="shared" ca="1" si="83"/>
        <v/>
      </c>
      <c r="BB85" s="57" t="str">
        <f t="shared" ca="1" si="83"/>
        <v/>
      </c>
      <c r="BC85" s="57" t="str">
        <f t="shared" ca="1" si="83"/>
        <v/>
      </c>
      <c r="BD85" s="57" t="str">
        <f t="shared" ca="1" si="83"/>
        <v/>
      </c>
      <c r="BE85" s="57" t="str">
        <f t="shared" ca="1" si="83"/>
        <v/>
      </c>
      <c r="BF85" s="57" t="str">
        <f t="shared" ca="1" si="83"/>
        <v/>
      </c>
      <c r="BG85" s="57" t="str">
        <f t="shared" ca="1" si="83"/>
        <v/>
      </c>
      <c r="BH85" s="57" t="str">
        <f t="shared" ca="1" si="83"/>
        <v/>
      </c>
      <c r="BI85" s="57" t="str">
        <f t="shared" ca="1" si="83"/>
        <v/>
      </c>
      <c r="BJ85" s="57" t="str">
        <f t="shared" ca="1" si="83"/>
        <v/>
      </c>
      <c r="BK85" s="57" t="str">
        <f t="shared" ca="1" si="56"/>
        <v/>
      </c>
      <c r="BL85" s="57" t="str">
        <f t="shared" ca="1" si="56"/>
        <v/>
      </c>
      <c r="BM85" s="57" t="str">
        <f t="shared" ca="1" si="56"/>
        <v/>
      </c>
      <c r="BN85" s="57" t="str">
        <f t="shared" ca="1" si="76"/>
        <v/>
      </c>
      <c r="BO85" s="57" t="str">
        <f t="shared" ca="1" si="76"/>
        <v/>
      </c>
      <c r="BP85" s="57" t="str">
        <f t="shared" ca="1" si="76"/>
        <v/>
      </c>
      <c r="BQ85" s="57" t="str">
        <f t="shared" ca="1" si="76"/>
        <v/>
      </c>
      <c r="BR85" s="57" t="str">
        <f t="shared" ca="1" si="56"/>
        <v/>
      </c>
      <c r="BS85" s="57" t="str">
        <f t="shared" ca="1" si="111"/>
        <v/>
      </c>
      <c r="BT85" s="57" t="str">
        <f t="shared" ca="1" si="111"/>
        <v/>
      </c>
      <c r="BU85" s="57" t="str">
        <f t="shared" ca="1" si="111"/>
        <v/>
      </c>
      <c r="BV85" s="57" t="str">
        <f t="shared" ca="1" si="111"/>
        <v/>
      </c>
      <c r="BW85" s="57" t="str">
        <f t="shared" ca="1" si="50"/>
        <v/>
      </c>
      <c r="BX85" s="57" t="str">
        <f t="shared" ca="1" si="50"/>
        <v/>
      </c>
      <c r="BY85" s="57" t="str">
        <f t="shared" ca="1" si="72"/>
        <v/>
      </c>
      <c r="BZ85" s="57" t="str">
        <f t="shared" ca="1" si="72"/>
        <v/>
      </c>
      <c r="CA85" s="57" t="str">
        <f t="shared" ca="1" si="72"/>
        <v/>
      </c>
      <c r="CB85" s="57" t="str">
        <f t="shared" ca="1" si="72"/>
        <v/>
      </c>
      <c r="CC85" s="57" t="str">
        <f t="shared" ca="1" si="88"/>
        <v/>
      </c>
      <c r="CD85" s="57"/>
      <c r="CE85" s="57" t="str">
        <f t="shared" ca="1" si="89"/>
        <v/>
      </c>
      <c r="CF85" s="57" t="str">
        <f t="shared" ca="1" si="90"/>
        <v/>
      </c>
      <c r="CG85" s="57" t="str">
        <f t="shared" ca="1" si="91"/>
        <v/>
      </c>
      <c r="CH85" s="57" t="str">
        <f t="shared" ca="1" si="92"/>
        <v/>
      </c>
      <c r="CI85" s="57" t="str">
        <f t="shared" ca="1" si="93"/>
        <v/>
      </c>
      <c r="CJ85" s="57"/>
      <c r="CK85" s="57" t="str">
        <f t="shared" ca="1" si="51"/>
        <v/>
      </c>
      <c r="CL85" s="57" t="str">
        <f t="shared" ca="1" si="51"/>
        <v/>
      </c>
      <c r="CM85" s="57" t="str">
        <f t="shared" ca="1" si="51"/>
        <v/>
      </c>
      <c r="CN85" s="57" t="str">
        <f t="shared" ca="1" si="51"/>
        <v/>
      </c>
      <c r="CO85" s="57" t="str">
        <f t="shared" ca="1" si="112"/>
        <v/>
      </c>
      <c r="CP85" s="57" t="str">
        <f t="shared" ca="1" si="112"/>
        <v/>
      </c>
      <c r="CQ85" s="57" t="str">
        <f t="shared" ca="1" si="112"/>
        <v/>
      </c>
      <c r="CR85" s="57" t="str">
        <f t="shared" ca="1" si="112"/>
        <v/>
      </c>
      <c r="CS85" s="57" t="str">
        <f t="shared" ca="1" si="112"/>
        <v/>
      </c>
      <c r="CT85" s="57" t="str">
        <f t="shared" ca="1" si="53"/>
        <v/>
      </c>
      <c r="CU85" s="57" t="str">
        <f t="shared" ca="1" si="53"/>
        <v/>
      </c>
      <c r="CV85" s="57" t="str">
        <f t="shared" ca="1" si="53"/>
        <v/>
      </c>
      <c r="CW85" s="57" t="str">
        <f t="shared" ca="1" si="53"/>
        <v/>
      </c>
      <c r="CX85" s="57" t="str">
        <f t="shared" ca="1" si="94"/>
        <v/>
      </c>
      <c r="CY85" s="57" t="str">
        <f t="shared" ca="1" si="70"/>
        <v/>
      </c>
      <c r="CZ85" s="57" t="str">
        <f t="shared" ca="1" si="70"/>
        <v/>
      </c>
      <c r="DA85" s="57" t="str">
        <f t="shared" ca="1" si="69"/>
        <v/>
      </c>
      <c r="DB85" s="57" t="str">
        <f t="shared" ca="1" si="69"/>
        <v/>
      </c>
      <c r="DC85" s="57" t="str">
        <f t="shared" ca="1" si="69"/>
        <v/>
      </c>
      <c r="DD85" s="57" t="str">
        <f t="shared" ca="1" si="69"/>
        <v/>
      </c>
      <c r="DE85" s="57" t="str">
        <f t="shared" ca="1" si="54"/>
        <v/>
      </c>
      <c r="DF85" s="57" t="str">
        <f t="shared" ca="1" si="54"/>
        <v/>
      </c>
      <c r="DG85" s="57" t="str">
        <f t="shared" ca="1" si="54"/>
        <v/>
      </c>
      <c r="DH85" s="57" t="str">
        <f t="shared" ca="1" si="95"/>
        <v/>
      </c>
      <c r="DI85" s="57" t="str">
        <f t="shared" ca="1" si="113"/>
        <v/>
      </c>
      <c r="DJ85" s="57" t="str">
        <f t="shared" ca="1" si="113"/>
        <v/>
      </c>
      <c r="DK85" s="57" t="str">
        <f t="shared" ca="1" si="113"/>
        <v/>
      </c>
      <c r="DL85" s="57" t="str">
        <f t="shared" ca="1" si="113"/>
        <v/>
      </c>
      <c r="DM85" s="57" t="str">
        <f t="shared" ca="1" si="96"/>
        <v/>
      </c>
      <c r="DN85" s="57" t="str">
        <f t="shared" ca="1" si="75"/>
        <v/>
      </c>
      <c r="DO85" s="57" t="str">
        <f t="shared" ca="1" si="75"/>
        <v/>
      </c>
      <c r="DP85" s="57" t="str">
        <f t="shared" ca="1" si="75"/>
        <v/>
      </c>
      <c r="DQ85" s="57" t="str">
        <f t="shared" ca="1" si="75"/>
        <v/>
      </c>
      <c r="DR85" s="57" t="str">
        <f t="shared" ca="1" si="75"/>
        <v/>
      </c>
      <c r="DS85" s="57" t="str">
        <f t="shared" ca="1" si="75"/>
        <v/>
      </c>
    </row>
    <row r="86" spans="1:123" s="64" customFormat="1">
      <c r="A86" s="57" t="str">
        <f t="shared" ca="1" si="84"/>
        <v/>
      </c>
      <c r="B86" s="109" t="str">
        <f t="shared" ca="1" si="85"/>
        <v/>
      </c>
      <c r="C86" s="110">
        <v>76</v>
      </c>
      <c r="D86" s="110" t="str">
        <f t="shared" ca="1" si="97"/>
        <v/>
      </c>
      <c r="E86" s="111"/>
      <c r="F86" s="111"/>
      <c r="G86" s="110" t="str">
        <f t="shared" ca="1" si="98"/>
        <v/>
      </c>
      <c r="H86" s="110" t="str">
        <f t="shared" ca="1" si="99"/>
        <v/>
      </c>
      <c r="I86" s="112" t="str">
        <f ca="1">IFERROR(VLOOKUP(H86,Parameter!L:M,2,FALSE),"")</f>
        <v/>
      </c>
      <c r="J86" s="110" t="str">
        <f t="shared" ca="1" si="100"/>
        <v/>
      </c>
      <c r="K86" s="112" t="str">
        <f ca="1">IFERROR(VLOOKUP(J86,Parameter!I:K,3,FALSE),"")</f>
        <v/>
      </c>
      <c r="L86" s="110" t="str">
        <f t="shared" ca="1" si="101"/>
        <v/>
      </c>
      <c r="M86" s="112" t="str">
        <f ca="1">IFERROR(VLOOKUP(L86,Parameter!F:H,3,FALSE),"")</f>
        <v/>
      </c>
      <c r="N86" s="110" t="str">
        <f t="shared" ca="1" si="102"/>
        <v/>
      </c>
      <c r="O86" s="112" t="str">
        <f ca="1">IFERROR(VLOOKUP(N86,Parameter!C:E,3,FALSE),"")</f>
        <v/>
      </c>
      <c r="P86" s="112" t="str">
        <f t="shared" ca="1" si="103"/>
        <v/>
      </c>
      <c r="Q86" s="112" t="str">
        <f t="shared" ca="1" si="104"/>
        <v/>
      </c>
      <c r="R86" s="110" t="str">
        <f t="shared" ca="1" si="86"/>
        <v/>
      </c>
      <c r="S86" s="110" t="str">
        <f t="shared" ca="1" si="105"/>
        <v/>
      </c>
      <c r="T86" s="110" t="str">
        <f t="shared" ca="1" si="106"/>
        <v/>
      </c>
      <c r="U86" s="112" t="str">
        <f t="shared" ca="1" si="107"/>
        <v/>
      </c>
      <c r="V86" s="112" t="str">
        <f t="shared" ca="1" si="107"/>
        <v/>
      </c>
      <c r="W86" s="112" t="str">
        <f t="shared" ca="1" si="107"/>
        <v/>
      </c>
      <c r="X86" s="112" t="str">
        <f t="shared" ca="1" si="107"/>
        <v/>
      </c>
      <c r="Y86" s="110" t="str">
        <f t="shared" ca="1" si="107"/>
        <v/>
      </c>
      <c r="Z86" s="110" t="str">
        <f t="shared" ca="1" si="108"/>
        <v/>
      </c>
      <c r="AA86" s="111" t="str">
        <f t="shared" ca="1" si="109"/>
        <v/>
      </c>
      <c r="AB86" s="112" t="str">
        <f t="shared" ca="1" si="109"/>
        <v/>
      </c>
      <c r="AC86" s="112" t="str">
        <f t="shared" ca="1" si="109"/>
        <v/>
      </c>
      <c r="AD86" s="112" t="str">
        <f t="shared" ca="1" si="78"/>
        <v/>
      </c>
      <c r="AE86" s="111" t="str">
        <f t="shared" ca="1" si="79"/>
        <v/>
      </c>
      <c r="AF86" s="110" t="str">
        <f t="shared" ca="1" si="87"/>
        <v/>
      </c>
      <c r="AG86" s="110" t="str">
        <f t="shared" ca="1" si="80"/>
        <v/>
      </c>
      <c r="AH86" s="110" t="str">
        <f t="shared" ca="1" si="81"/>
        <v/>
      </c>
      <c r="AI86" s="113" t="str">
        <f t="shared" ca="1" si="110"/>
        <v/>
      </c>
      <c r="AJ86" s="114" t="str">
        <f t="shared" ca="1" si="77"/>
        <v/>
      </c>
      <c r="AK86" s="110" t="str">
        <f t="shared" ca="1" si="77"/>
        <v/>
      </c>
      <c r="AL86" s="177" t="str">
        <f t="shared" ca="1" si="77"/>
        <v/>
      </c>
      <c r="AM86" s="177" t="str">
        <f t="shared" ca="1" si="77"/>
        <v/>
      </c>
      <c r="AN86" s="110" t="str">
        <f t="shared" ca="1" si="77"/>
        <v/>
      </c>
      <c r="AO86" s="110" t="str">
        <f t="shared" ca="1" si="77"/>
        <v/>
      </c>
      <c r="AP86" s="110" t="str">
        <f t="shared" ca="1" si="77"/>
        <v/>
      </c>
      <c r="AQ86" s="110" t="str">
        <f t="shared" ca="1" si="77"/>
        <v/>
      </c>
      <c r="AR86" s="110" t="str">
        <f t="shared" ca="1" si="77"/>
        <v/>
      </c>
      <c r="AS86" s="57" t="str">
        <f ca="1">IFERROR(VLOOKUP(L86,Parameter!F:O,10,FALSE),"")</f>
        <v/>
      </c>
      <c r="AT86" s="61" t="str">
        <f ca="1">IF(D86="","",IFERROR(IF(VLOOKUP(N86,Parameter!C:L,10,FALSE)=$AT$8,"ok","F"),"L"))</f>
        <v/>
      </c>
      <c r="AU86" s="110" t="str">
        <f t="shared" ca="1" si="82"/>
        <v/>
      </c>
      <c r="AV86" s="110" t="str">
        <f t="shared" ca="1" si="82"/>
        <v/>
      </c>
      <c r="AW86" s="110" t="str">
        <f t="shared" ca="1" si="82"/>
        <v/>
      </c>
      <c r="AX86" s="110" t="str">
        <f t="shared" ca="1" si="82"/>
        <v/>
      </c>
      <c r="AY86" s="110" t="str">
        <f t="shared" ca="1" si="82"/>
        <v/>
      </c>
      <c r="AZ86" s="110" t="str">
        <f t="shared" ca="1" si="82"/>
        <v/>
      </c>
      <c r="BA86" s="110" t="str">
        <f t="shared" ca="1" si="83"/>
        <v/>
      </c>
      <c r="BB86" s="110" t="str">
        <f t="shared" ca="1" si="83"/>
        <v/>
      </c>
      <c r="BC86" s="110" t="str">
        <f t="shared" ca="1" si="83"/>
        <v/>
      </c>
      <c r="BD86" s="110" t="str">
        <f t="shared" ca="1" si="83"/>
        <v/>
      </c>
      <c r="BE86" s="110" t="str">
        <f t="shared" ca="1" si="83"/>
        <v/>
      </c>
      <c r="BF86" s="110" t="str">
        <f t="shared" ca="1" si="83"/>
        <v/>
      </c>
      <c r="BG86" s="110" t="str">
        <f t="shared" ca="1" si="83"/>
        <v/>
      </c>
      <c r="BH86" s="110" t="str">
        <f t="shared" ca="1" si="83"/>
        <v/>
      </c>
      <c r="BI86" s="110" t="str">
        <f t="shared" ca="1" si="83"/>
        <v/>
      </c>
      <c r="BJ86" s="110" t="str">
        <f t="shared" ca="1" si="83"/>
        <v/>
      </c>
      <c r="BK86" s="110" t="str">
        <f t="shared" ca="1" si="56"/>
        <v/>
      </c>
      <c r="BL86" s="110" t="str">
        <f t="shared" ca="1" si="56"/>
        <v/>
      </c>
      <c r="BM86" s="110" t="str">
        <f t="shared" ca="1" si="56"/>
        <v/>
      </c>
      <c r="BN86" s="110" t="str">
        <f t="shared" ca="1" si="76"/>
        <v/>
      </c>
      <c r="BO86" s="110" t="str">
        <f t="shared" ca="1" si="76"/>
        <v/>
      </c>
      <c r="BP86" s="110" t="str">
        <f t="shared" ca="1" si="76"/>
        <v/>
      </c>
      <c r="BQ86" s="110" t="str">
        <f t="shared" ca="1" si="76"/>
        <v/>
      </c>
      <c r="BR86" s="110" t="str">
        <f t="shared" ca="1" si="56"/>
        <v/>
      </c>
      <c r="BS86" s="110" t="str">
        <f t="shared" ca="1" si="111"/>
        <v/>
      </c>
      <c r="BT86" s="110" t="str">
        <f t="shared" ca="1" si="111"/>
        <v/>
      </c>
      <c r="BU86" s="110" t="str">
        <f t="shared" ca="1" si="111"/>
        <v/>
      </c>
      <c r="BV86" s="110" t="str">
        <f t="shared" ca="1" si="111"/>
        <v/>
      </c>
      <c r="BW86" s="57" t="str">
        <f t="shared" ca="1" si="50"/>
        <v/>
      </c>
      <c r="BX86" s="57" t="str">
        <f t="shared" ca="1" si="50"/>
        <v/>
      </c>
      <c r="BY86" s="57" t="str">
        <f t="shared" ca="1" si="72"/>
        <v/>
      </c>
      <c r="BZ86" s="57" t="str">
        <f t="shared" ca="1" si="72"/>
        <v/>
      </c>
      <c r="CA86" s="57" t="str">
        <f t="shared" ca="1" si="72"/>
        <v/>
      </c>
      <c r="CB86" s="57" t="str">
        <f t="shared" ca="1" si="72"/>
        <v/>
      </c>
      <c r="CC86" s="57" t="str">
        <f t="shared" ca="1" si="88"/>
        <v/>
      </c>
      <c r="CD86" s="57"/>
      <c r="CE86" s="57" t="str">
        <f t="shared" ca="1" si="89"/>
        <v/>
      </c>
      <c r="CF86" s="57" t="str">
        <f t="shared" ca="1" si="90"/>
        <v/>
      </c>
      <c r="CG86" s="57" t="str">
        <f t="shared" ca="1" si="91"/>
        <v/>
      </c>
      <c r="CH86" s="57" t="str">
        <f t="shared" ca="1" si="92"/>
        <v/>
      </c>
      <c r="CI86" s="57" t="str">
        <f t="shared" ca="1" si="93"/>
        <v/>
      </c>
      <c r="CJ86" s="57"/>
      <c r="CK86" s="57" t="str">
        <f t="shared" ca="1" si="51"/>
        <v/>
      </c>
      <c r="CL86" s="57" t="str">
        <f t="shared" ca="1" si="51"/>
        <v/>
      </c>
      <c r="CM86" s="57" t="str">
        <f t="shared" ca="1" si="51"/>
        <v/>
      </c>
      <c r="CN86" s="57" t="str">
        <f t="shared" ca="1" si="51"/>
        <v/>
      </c>
      <c r="CO86" s="57" t="str">
        <f t="shared" ca="1" si="112"/>
        <v/>
      </c>
      <c r="CP86" s="57" t="str">
        <f t="shared" ca="1" si="112"/>
        <v/>
      </c>
      <c r="CQ86" s="57" t="str">
        <f t="shared" ca="1" si="112"/>
        <v/>
      </c>
      <c r="CR86" s="57" t="str">
        <f t="shared" ca="1" si="112"/>
        <v/>
      </c>
      <c r="CS86" s="57" t="str">
        <f t="shared" ca="1" si="112"/>
        <v/>
      </c>
      <c r="CT86" s="57" t="str">
        <f t="shared" ca="1" si="53"/>
        <v/>
      </c>
      <c r="CU86" s="57" t="str">
        <f t="shared" ca="1" si="53"/>
        <v/>
      </c>
      <c r="CV86" s="57" t="str">
        <f t="shared" ca="1" si="53"/>
        <v/>
      </c>
      <c r="CW86" s="57" t="str">
        <f t="shared" ca="1" si="53"/>
        <v/>
      </c>
      <c r="CX86" s="57" t="str">
        <f t="shared" ca="1" si="94"/>
        <v/>
      </c>
      <c r="CY86" s="57" t="str">
        <f t="shared" ca="1" si="70"/>
        <v/>
      </c>
      <c r="CZ86" s="57" t="str">
        <f t="shared" ca="1" si="70"/>
        <v/>
      </c>
      <c r="DA86" s="57" t="str">
        <f t="shared" ca="1" si="69"/>
        <v/>
      </c>
      <c r="DB86" s="57" t="str">
        <f t="shared" ca="1" si="69"/>
        <v/>
      </c>
      <c r="DC86" s="57" t="str">
        <f t="shared" ca="1" si="69"/>
        <v/>
      </c>
      <c r="DD86" s="57" t="str">
        <f t="shared" ca="1" si="69"/>
        <v/>
      </c>
      <c r="DE86" s="57" t="str">
        <f t="shared" ca="1" si="54"/>
        <v/>
      </c>
      <c r="DF86" s="57" t="str">
        <f t="shared" ca="1" si="54"/>
        <v/>
      </c>
      <c r="DG86" s="57" t="str">
        <f t="shared" ca="1" si="54"/>
        <v/>
      </c>
      <c r="DH86" s="57" t="str">
        <f t="shared" ca="1" si="95"/>
        <v/>
      </c>
      <c r="DI86" s="57" t="str">
        <f t="shared" ca="1" si="113"/>
        <v/>
      </c>
      <c r="DJ86" s="57" t="str">
        <f t="shared" ca="1" si="113"/>
        <v/>
      </c>
      <c r="DK86" s="57" t="str">
        <f t="shared" ca="1" si="113"/>
        <v/>
      </c>
      <c r="DL86" s="57" t="str">
        <f t="shared" ca="1" si="113"/>
        <v/>
      </c>
      <c r="DM86" s="57" t="str">
        <f t="shared" ca="1" si="96"/>
        <v/>
      </c>
      <c r="DN86" s="57" t="str">
        <f t="shared" ca="1" si="75"/>
        <v/>
      </c>
      <c r="DO86" s="57" t="str">
        <f t="shared" ca="1" si="75"/>
        <v/>
      </c>
      <c r="DP86" s="57" t="str">
        <f t="shared" ca="1" si="75"/>
        <v/>
      </c>
      <c r="DQ86" s="57" t="str">
        <f t="shared" ca="1" si="75"/>
        <v/>
      </c>
      <c r="DR86" s="57" t="str">
        <f t="shared" ca="1" si="75"/>
        <v/>
      </c>
      <c r="DS86" s="57" t="str">
        <f t="shared" ca="1" si="75"/>
        <v/>
      </c>
    </row>
    <row r="87" spans="1:123" s="64" customFormat="1">
      <c r="A87" s="57" t="str">
        <f t="shared" ca="1" si="84"/>
        <v/>
      </c>
      <c r="B87" s="106" t="str">
        <f t="shared" ca="1" si="85"/>
        <v/>
      </c>
      <c r="C87" s="60">
        <v>77</v>
      </c>
      <c r="D87" s="57" t="str">
        <f t="shared" ca="1" si="97"/>
        <v/>
      </c>
      <c r="E87" s="61"/>
      <c r="F87" s="61"/>
      <c r="G87" s="57" t="str">
        <f t="shared" ca="1" si="98"/>
        <v/>
      </c>
      <c r="H87" s="57" t="str">
        <f t="shared" ca="1" si="99"/>
        <v/>
      </c>
      <c r="I87" s="61" t="str">
        <f ca="1">IFERROR(VLOOKUP(H87,Parameter!L:M,2,FALSE),"")</f>
        <v/>
      </c>
      <c r="J87" s="57" t="str">
        <f t="shared" ca="1" si="100"/>
        <v/>
      </c>
      <c r="K87" s="61" t="str">
        <f ca="1">IFERROR(VLOOKUP(J87,Parameter!I:K,3,FALSE),"")</f>
        <v/>
      </c>
      <c r="L87" s="57" t="str">
        <f t="shared" ca="1" si="101"/>
        <v/>
      </c>
      <c r="M87" s="61" t="str">
        <f ca="1">IFERROR(VLOOKUP(L87,Parameter!F:H,3,FALSE),"")</f>
        <v/>
      </c>
      <c r="N87" s="57" t="str">
        <f t="shared" ca="1" si="102"/>
        <v/>
      </c>
      <c r="O87" s="61" t="str">
        <f ca="1">IFERROR(VLOOKUP(N87,Parameter!C:E,3,FALSE),"")</f>
        <v/>
      </c>
      <c r="P87" s="61" t="str">
        <f t="shared" ca="1" si="103"/>
        <v/>
      </c>
      <c r="Q87" s="61" t="str">
        <f t="shared" ca="1" si="104"/>
        <v/>
      </c>
      <c r="R87" s="57" t="str">
        <f t="shared" ca="1" si="86"/>
        <v/>
      </c>
      <c r="S87" s="57" t="str">
        <f t="shared" ca="1" si="105"/>
        <v/>
      </c>
      <c r="T87" s="57" t="str">
        <f t="shared" ca="1" si="106"/>
        <v/>
      </c>
      <c r="U87" s="61" t="str">
        <f t="shared" ca="1" si="107"/>
        <v/>
      </c>
      <c r="V87" s="61" t="str">
        <f t="shared" ca="1" si="107"/>
        <v/>
      </c>
      <c r="W87" s="61" t="str">
        <f t="shared" ca="1" si="107"/>
        <v/>
      </c>
      <c r="X87" s="61" t="str">
        <f t="shared" ca="1" si="107"/>
        <v/>
      </c>
      <c r="Y87" s="57" t="str">
        <f t="shared" ca="1" si="107"/>
        <v/>
      </c>
      <c r="Z87" s="57" t="str">
        <f t="shared" ca="1" si="108"/>
        <v/>
      </c>
      <c r="AA87" s="61" t="str">
        <f t="shared" ca="1" si="109"/>
        <v/>
      </c>
      <c r="AB87" s="61" t="str">
        <f t="shared" ca="1" si="109"/>
        <v/>
      </c>
      <c r="AC87" s="61" t="str">
        <f t="shared" ca="1" si="109"/>
        <v/>
      </c>
      <c r="AD87" s="61" t="str">
        <f t="shared" ca="1" si="78"/>
        <v/>
      </c>
      <c r="AE87" s="61" t="str">
        <f t="shared" ca="1" si="79"/>
        <v/>
      </c>
      <c r="AF87" s="57" t="str">
        <f t="shared" ca="1" si="87"/>
        <v/>
      </c>
      <c r="AG87" s="57" t="str">
        <f t="shared" ca="1" si="80"/>
        <v/>
      </c>
      <c r="AH87" s="57" t="str">
        <f t="shared" ca="1" si="81"/>
        <v/>
      </c>
      <c r="AI87" s="62" t="str">
        <f t="shared" ca="1" si="110"/>
        <v/>
      </c>
      <c r="AJ87" s="63" t="str">
        <f t="shared" ca="1" si="77"/>
        <v/>
      </c>
      <c r="AK87" s="57" t="str">
        <f t="shared" ca="1" si="77"/>
        <v/>
      </c>
      <c r="AL87" s="176" t="str">
        <f t="shared" ca="1" si="77"/>
        <v/>
      </c>
      <c r="AM87" s="176" t="str">
        <f t="shared" ca="1" si="77"/>
        <v/>
      </c>
      <c r="AN87" s="57" t="str">
        <f t="shared" ca="1" si="77"/>
        <v/>
      </c>
      <c r="AO87" s="57" t="str">
        <f t="shared" ca="1" si="77"/>
        <v/>
      </c>
      <c r="AP87" s="57" t="str">
        <f t="shared" ca="1" si="77"/>
        <v/>
      </c>
      <c r="AQ87" s="57" t="str">
        <f t="shared" ca="1" si="77"/>
        <v/>
      </c>
      <c r="AR87" s="57" t="str">
        <f t="shared" ca="1" si="77"/>
        <v/>
      </c>
      <c r="AS87" s="57" t="str">
        <f ca="1">IFERROR(VLOOKUP(L87,Parameter!F:O,10,FALSE),"")</f>
        <v/>
      </c>
      <c r="AT87" s="61" t="str">
        <f ca="1">IF(D87="","",IFERROR(IF(VLOOKUP(N87,Parameter!C:L,10,FALSE)=$AT$8,"ok","F"),"L"))</f>
        <v/>
      </c>
      <c r="AU87" s="57" t="str">
        <f t="shared" ca="1" si="82"/>
        <v/>
      </c>
      <c r="AV87" s="57" t="str">
        <f t="shared" ca="1" si="82"/>
        <v/>
      </c>
      <c r="AW87" s="57" t="str">
        <f t="shared" ca="1" si="82"/>
        <v/>
      </c>
      <c r="AX87" s="57" t="str">
        <f t="shared" ca="1" si="82"/>
        <v/>
      </c>
      <c r="AY87" s="57" t="str">
        <f t="shared" ca="1" si="82"/>
        <v/>
      </c>
      <c r="AZ87" s="57" t="str">
        <f t="shared" ca="1" si="82"/>
        <v/>
      </c>
      <c r="BA87" s="57" t="str">
        <f t="shared" ca="1" si="83"/>
        <v/>
      </c>
      <c r="BB87" s="57" t="str">
        <f t="shared" ca="1" si="83"/>
        <v/>
      </c>
      <c r="BC87" s="57" t="str">
        <f t="shared" ca="1" si="83"/>
        <v/>
      </c>
      <c r="BD87" s="57" t="str">
        <f t="shared" ca="1" si="83"/>
        <v/>
      </c>
      <c r="BE87" s="57" t="str">
        <f t="shared" ca="1" si="83"/>
        <v/>
      </c>
      <c r="BF87" s="57" t="str">
        <f t="shared" ca="1" si="83"/>
        <v/>
      </c>
      <c r="BG87" s="57" t="str">
        <f t="shared" ca="1" si="83"/>
        <v/>
      </c>
      <c r="BH87" s="57" t="str">
        <f t="shared" ca="1" si="83"/>
        <v/>
      </c>
      <c r="BI87" s="57" t="str">
        <f t="shared" ca="1" si="83"/>
        <v/>
      </c>
      <c r="BJ87" s="57" t="str">
        <f t="shared" ca="1" si="83"/>
        <v/>
      </c>
      <c r="BK87" s="57" t="str">
        <f t="shared" ca="1" si="56"/>
        <v/>
      </c>
      <c r="BL87" s="57" t="str">
        <f t="shared" ca="1" si="56"/>
        <v/>
      </c>
      <c r="BM87" s="57" t="str">
        <f t="shared" ca="1" si="56"/>
        <v/>
      </c>
      <c r="BN87" s="57" t="str">
        <f t="shared" ref="BN87:BQ102" ca="1" si="114">IFERROR(INDIRECT($C87&amp;"!"&amp;BN$9),"")</f>
        <v/>
      </c>
      <c r="BO87" s="57" t="str">
        <f t="shared" ca="1" si="114"/>
        <v/>
      </c>
      <c r="BP87" s="57" t="str">
        <f t="shared" ca="1" si="114"/>
        <v/>
      </c>
      <c r="BQ87" s="57" t="str">
        <f t="shared" ca="1" si="114"/>
        <v/>
      </c>
      <c r="BR87" s="57" t="str">
        <f t="shared" ca="1" si="56"/>
        <v/>
      </c>
      <c r="BS87" s="57" t="str">
        <f t="shared" ca="1" si="111"/>
        <v/>
      </c>
      <c r="BT87" s="57" t="str">
        <f t="shared" ca="1" si="111"/>
        <v/>
      </c>
      <c r="BU87" s="57" t="str">
        <f t="shared" ca="1" si="111"/>
        <v/>
      </c>
      <c r="BV87" s="57" t="str">
        <f t="shared" ca="1" si="111"/>
        <v/>
      </c>
      <c r="BW87" s="57" t="str">
        <f t="shared" ca="1" si="50"/>
        <v/>
      </c>
      <c r="BX87" s="57" t="str">
        <f t="shared" ca="1" si="50"/>
        <v/>
      </c>
      <c r="BY87" s="57" t="str">
        <f t="shared" ca="1" si="72"/>
        <v/>
      </c>
      <c r="BZ87" s="57" t="str">
        <f t="shared" ca="1" si="72"/>
        <v/>
      </c>
      <c r="CA87" s="57" t="str">
        <f t="shared" ca="1" si="72"/>
        <v/>
      </c>
      <c r="CB87" s="57" t="str">
        <f t="shared" ca="1" si="72"/>
        <v/>
      </c>
      <c r="CC87" s="57" t="str">
        <f t="shared" ca="1" si="88"/>
        <v/>
      </c>
      <c r="CD87" s="57"/>
      <c r="CE87" s="57" t="str">
        <f t="shared" ca="1" si="89"/>
        <v/>
      </c>
      <c r="CF87" s="57" t="str">
        <f t="shared" ca="1" si="90"/>
        <v/>
      </c>
      <c r="CG87" s="57" t="str">
        <f t="shared" ca="1" si="91"/>
        <v/>
      </c>
      <c r="CH87" s="57" t="str">
        <f t="shared" ca="1" si="92"/>
        <v/>
      </c>
      <c r="CI87" s="57" t="str">
        <f t="shared" ca="1" si="93"/>
        <v/>
      </c>
      <c r="CJ87" s="57"/>
      <c r="CK87" s="57" t="str">
        <f t="shared" ca="1" si="51"/>
        <v/>
      </c>
      <c r="CL87" s="57" t="str">
        <f t="shared" ca="1" si="51"/>
        <v/>
      </c>
      <c r="CM87" s="57" t="str">
        <f t="shared" ca="1" si="51"/>
        <v/>
      </c>
      <c r="CN87" s="57" t="str">
        <f t="shared" ca="1" si="51"/>
        <v/>
      </c>
      <c r="CO87" s="57" t="str">
        <f t="shared" ca="1" si="112"/>
        <v/>
      </c>
      <c r="CP87" s="57" t="str">
        <f t="shared" ca="1" si="112"/>
        <v/>
      </c>
      <c r="CQ87" s="57" t="str">
        <f t="shared" ca="1" si="112"/>
        <v/>
      </c>
      <c r="CR87" s="57" t="str">
        <f t="shared" ca="1" si="112"/>
        <v/>
      </c>
      <c r="CS87" s="57" t="str">
        <f t="shared" ca="1" si="112"/>
        <v/>
      </c>
      <c r="CT87" s="57" t="str">
        <f t="shared" ca="1" si="53"/>
        <v/>
      </c>
      <c r="CU87" s="57" t="str">
        <f t="shared" ca="1" si="53"/>
        <v/>
      </c>
      <c r="CV87" s="57" t="str">
        <f t="shared" ca="1" si="53"/>
        <v/>
      </c>
      <c r="CW87" s="57" t="str">
        <f t="shared" ca="1" si="53"/>
        <v/>
      </c>
      <c r="CX87" s="57" t="str">
        <f t="shared" ca="1" si="94"/>
        <v/>
      </c>
      <c r="CY87" s="57" t="str">
        <f t="shared" ca="1" si="70"/>
        <v/>
      </c>
      <c r="CZ87" s="57" t="str">
        <f t="shared" ca="1" si="70"/>
        <v/>
      </c>
      <c r="DA87" s="57" t="str">
        <f t="shared" ca="1" si="69"/>
        <v/>
      </c>
      <c r="DB87" s="57" t="str">
        <f t="shared" ca="1" si="69"/>
        <v/>
      </c>
      <c r="DC87" s="57" t="str">
        <f t="shared" ca="1" si="69"/>
        <v/>
      </c>
      <c r="DD87" s="57" t="str">
        <f t="shared" ca="1" si="69"/>
        <v/>
      </c>
      <c r="DE87" s="57" t="str">
        <f t="shared" ca="1" si="54"/>
        <v/>
      </c>
      <c r="DF87" s="57" t="str">
        <f t="shared" ca="1" si="54"/>
        <v/>
      </c>
      <c r="DG87" s="57" t="str">
        <f t="shared" ca="1" si="54"/>
        <v/>
      </c>
      <c r="DH87" s="57" t="str">
        <f t="shared" ca="1" si="95"/>
        <v/>
      </c>
      <c r="DI87" s="57" t="str">
        <f t="shared" ca="1" si="113"/>
        <v/>
      </c>
      <c r="DJ87" s="57" t="str">
        <f t="shared" ca="1" si="113"/>
        <v/>
      </c>
      <c r="DK87" s="57" t="str">
        <f t="shared" ca="1" si="113"/>
        <v/>
      </c>
      <c r="DL87" s="57" t="str">
        <f t="shared" ca="1" si="113"/>
        <v/>
      </c>
      <c r="DM87" s="57" t="str">
        <f t="shared" ca="1" si="96"/>
        <v/>
      </c>
      <c r="DN87" s="57" t="str">
        <f t="shared" ca="1" si="75"/>
        <v/>
      </c>
      <c r="DO87" s="57" t="str">
        <f t="shared" ca="1" si="75"/>
        <v/>
      </c>
      <c r="DP87" s="57" t="str">
        <f t="shared" ca="1" si="75"/>
        <v/>
      </c>
      <c r="DQ87" s="57" t="str">
        <f t="shared" ca="1" si="75"/>
        <v/>
      </c>
      <c r="DR87" s="57" t="str">
        <f t="shared" ca="1" si="75"/>
        <v/>
      </c>
      <c r="DS87" s="57" t="str">
        <f t="shared" ca="1" si="75"/>
        <v/>
      </c>
    </row>
    <row r="88" spans="1:123" s="64" customFormat="1">
      <c r="A88" s="57" t="str">
        <f t="shared" ca="1" si="84"/>
        <v/>
      </c>
      <c r="B88" s="109" t="str">
        <f t="shared" ca="1" si="85"/>
        <v/>
      </c>
      <c r="C88" s="110">
        <v>78</v>
      </c>
      <c r="D88" s="110" t="str">
        <f t="shared" ca="1" si="97"/>
        <v/>
      </c>
      <c r="E88" s="111"/>
      <c r="F88" s="111"/>
      <c r="G88" s="110" t="str">
        <f t="shared" ca="1" si="98"/>
        <v/>
      </c>
      <c r="H88" s="110" t="str">
        <f t="shared" ca="1" si="99"/>
        <v/>
      </c>
      <c r="I88" s="112" t="str">
        <f ca="1">IFERROR(VLOOKUP(H88,Parameter!L:M,2,FALSE),"")</f>
        <v/>
      </c>
      <c r="J88" s="110" t="str">
        <f t="shared" ca="1" si="100"/>
        <v/>
      </c>
      <c r="K88" s="112" t="str">
        <f ca="1">IFERROR(VLOOKUP(J88,Parameter!I:K,3,FALSE),"")</f>
        <v/>
      </c>
      <c r="L88" s="110" t="str">
        <f t="shared" ca="1" si="101"/>
        <v/>
      </c>
      <c r="M88" s="112" t="str">
        <f ca="1">IFERROR(VLOOKUP(L88,Parameter!F:H,3,FALSE),"")</f>
        <v/>
      </c>
      <c r="N88" s="110" t="str">
        <f t="shared" ca="1" si="102"/>
        <v/>
      </c>
      <c r="O88" s="112" t="str">
        <f ca="1">IFERROR(VLOOKUP(N88,Parameter!C:E,3,FALSE),"")</f>
        <v/>
      </c>
      <c r="P88" s="112" t="str">
        <f t="shared" ca="1" si="103"/>
        <v/>
      </c>
      <c r="Q88" s="112" t="str">
        <f t="shared" ca="1" si="104"/>
        <v/>
      </c>
      <c r="R88" s="110" t="str">
        <f t="shared" ca="1" si="86"/>
        <v/>
      </c>
      <c r="S88" s="110" t="str">
        <f t="shared" ca="1" si="105"/>
        <v/>
      </c>
      <c r="T88" s="110" t="str">
        <f t="shared" ca="1" si="106"/>
        <v/>
      </c>
      <c r="U88" s="112" t="str">
        <f t="shared" ca="1" si="107"/>
        <v/>
      </c>
      <c r="V88" s="112" t="str">
        <f t="shared" ca="1" si="107"/>
        <v/>
      </c>
      <c r="W88" s="112" t="str">
        <f t="shared" ca="1" si="107"/>
        <v/>
      </c>
      <c r="X88" s="112" t="str">
        <f t="shared" ca="1" si="107"/>
        <v/>
      </c>
      <c r="Y88" s="110" t="str">
        <f t="shared" ca="1" si="107"/>
        <v/>
      </c>
      <c r="Z88" s="110" t="str">
        <f t="shared" ca="1" si="108"/>
        <v/>
      </c>
      <c r="AA88" s="111" t="str">
        <f t="shared" ca="1" si="109"/>
        <v/>
      </c>
      <c r="AB88" s="112" t="str">
        <f t="shared" ca="1" si="109"/>
        <v/>
      </c>
      <c r="AC88" s="112" t="str">
        <f t="shared" ca="1" si="109"/>
        <v/>
      </c>
      <c r="AD88" s="112" t="str">
        <f t="shared" ca="1" si="78"/>
        <v/>
      </c>
      <c r="AE88" s="111" t="str">
        <f t="shared" ca="1" si="79"/>
        <v/>
      </c>
      <c r="AF88" s="110" t="str">
        <f t="shared" ca="1" si="87"/>
        <v/>
      </c>
      <c r="AG88" s="110" t="str">
        <f t="shared" ca="1" si="80"/>
        <v/>
      </c>
      <c r="AH88" s="110" t="str">
        <f t="shared" ca="1" si="81"/>
        <v/>
      </c>
      <c r="AI88" s="113" t="str">
        <f t="shared" ca="1" si="110"/>
        <v/>
      </c>
      <c r="AJ88" s="114" t="str">
        <f t="shared" ca="1" si="77"/>
        <v/>
      </c>
      <c r="AK88" s="110" t="str">
        <f t="shared" ca="1" si="77"/>
        <v/>
      </c>
      <c r="AL88" s="177" t="str">
        <f t="shared" ca="1" si="77"/>
        <v/>
      </c>
      <c r="AM88" s="177" t="str">
        <f t="shared" ca="1" si="77"/>
        <v/>
      </c>
      <c r="AN88" s="110" t="str">
        <f t="shared" ca="1" si="77"/>
        <v/>
      </c>
      <c r="AO88" s="110" t="str">
        <f t="shared" ca="1" si="77"/>
        <v/>
      </c>
      <c r="AP88" s="110" t="str">
        <f t="shared" ca="1" si="77"/>
        <v/>
      </c>
      <c r="AQ88" s="110" t="str">
        <f t="shared" ca="1" si="77"/>
        <v/>
      </c>
      <c r="AR88" s="110" t="str">
        <f t="shared" ca="1" si="77"/>
        <v/>
      </c>
      <c r="AS88" s="57" t="str">
        <f ca="1">IFERROR(VLOOKUP(L88,Parameter!F:O,10,FALSE),"")</f>
        <v/>
      </c>
      <c r="AT88" s="61" t="str">
        <f ca="1">IF(D88="","",IFERROR(IF(VLOOKUP(N88,Parameter!C:L,10,FALSE)=$AT$8,"ok","F"),"L"))</f>
        <v/>
      </c>
      <c r="AU88" s="110" t="str">
        <f t="shared" ca="1" si="82"/>
        <v/>
      </c>
      <c r="AV88" s="110" t="str">
        <f t="shared" ca="1" si="82"/>
        <v/>
      </c>
      <c r="AW88" s="110" t="str">
        <f t="shared" ca="1" si="82"/>
        <v/>
      </c>
      <c r="AX88" s="110" t="str">
        <f t="shared" ca="1" si="82"/>
        <v/>
      </c>
      <c r="AY88" s="110" t="str">
        <f t="shared" ca="1" si="82"/>
        <v/>
      </c>
      <c r="AZ88" s="110" t="str">
        <f t="shared" ca="1" si="82"/>
        <v/>
      </c>
      <c r="BA88" s="110" t="str">
        <f t="shared" ca="1" si="83"/>
        <v/>
      </c>
      <c r="BB88" s="110" t="str">
        <f t="shared" ca="1" si="83"/>
        <v/>
      </c>
      <c r="BC88" s="110" t="str">
        <f t="shared" ca="1" si="83"/>
        <v/>
      </c>
      <c r="BD88" s="110" t="str">
        <f t="shared" ca="1" si="83"/>
        <v/>
      </c>
      <c r="BE88" s="110" t="str">
        <f t="shared" ca="1" si="83"/>
        <v/>
      </c>
      <c r="BF88" s="110" t="str">
        <f t="shared" ca="1" si="83"/>
        <v/>
      </c>
      <c r="BG88" s="110" t="str">
        <f t="shared" ca="1" si="83"/>
        <v/>
      </c>
      <c r="BH88" s="110" t="str">
        <f t="shared" ca="1" si="83"/>
        <v/>
      </c>
      <c r="BI88" s="110" t="str">
        <f t="shared" ca="1" si="83"/>
        <v/>
      </c>
      <c r="BJ88" s="110" t="str">
        <f t="shared" ca="1" si="83"/>
        <v/>
      </c>
      <c r="BK88" s="110" t="str">
        <f t="shared" ca="1" si="56"/>
        <v/>
      </c>
      <c r="BL88" s="110" t="str">
        <f t="shared" ca="1" si="56"/>
        <v/>
      </c>
      <c r="BM88" s="110" t="str">
        <f t="shared" ca="1" si="56"/>
        <v/>
      </c>
      <c r="BN88" s="110" t="str">
        <f t="shared" ca="1" si="114"/>
        <v/>
      </c>
      <c r="BO88" s="110" t="str">
        <f t="shared" ca="1" si="114"/>
        <v/>
      </c>
      <c r="BP88" s="110" t="str">
        <f t="shared" ca="1" si="114"/>
        <v/>
      </c>
      <c r="BQ88" s="110" t="str">
        <f t="shared" ca="1" si="114"/>
        <v/>
      </c>
      <c r="BR88" s="110" t="str">
        <f t="shared" ca="1" si="56"/>
        <v/>
      </c>
      <c r="BS88" s="110" t="str">
        <f t="shared" ca="1" si="111"/>
        <v/>
      </c>
      <c r="BT88" s="110" t="str">
        <f t="shared" ca="1" si="111"/>
        <v/>
      </c>
      <c r="BU88" s="110" t="str">
        <f t="shared" ca="1" si="111"/>
        <v/>
      </c>
      <c r="BV88" s="110" t="str">
        <f t="shared" ca="1" si="111"/>
        <v/>
      </c>
      <c r="BW88" s="57" t="str">
        <f t="shared" ca="1" si="50"/>
        <v/>
      </c>
      <c r="BX88" s="57" t="str">
        <f t="shared" ca="1" si="50"/>
        <v/>
      </c>
      <c r="BY88" s="57" t="str">
        <f t="shared" ca="1" si="72"/>
        <v/>
      </c>
      <c r="BZ88" s="57" t="str">
        <f t="shared" ca="1" si="72"/>
        <v/>
      </c>
      <c r="CA88" s="57" t="str">
        <f t="shared" ca="1" si="72"/>
        <v/>
      </c>
      <c r="CB88" s="57" t="str">
        <f t="shared" ca="1" si="72"/>
        <v/>
      </c>
      <c r="CC88" s="57" t="str">
        <f t="shared" ca="1" si="88"/>
        <v/>
      </c>
      <c r="CD88" s="57"/>
      <c r="CE88" s="57" t="str">
        <f t="shared" ca="1" si="89"/>
        <v/>
      </c>
      <c r="CF88" s="57" t="str">
        <f t="shared" ca="1" si="90"/>
        <v/>
      </c>
      <c r="CG88" s="57" t="str">
        <f t="shared" ca="1" si="91"/>
        <v/>
      </c>
      <c r="CH88" s="57" t="str">
        <f t="shared" ca="1" si="92"/>
        <v/>
      </c>
      <c r="CI88" s="57" t="str">
        <f t="shared" ca="1" si="93"/>
        <v/>
      </c>
      <c r="CJ88" s="57"/>
      <c r="CK88" s="57" t="str">
        <f t="shared" ca="1" si="51"/>
        <v/>
      </c>
      <c r="CL88" s="57" t="str">
        <f t="shared" ca="1" si="51"/>
        <v/>
      </c>
      <c r="CM88" s="57" t="str">
        <f t="shared" ca="1" si="51"/>
        <v/>
      </c>
      <c r="CN88" s="57" t="str">
        <f t="shared" ca="1" si="51"/>
        <v/>
      </c>
      <c r="CO88" s="57" t="str">
        <f t="shared" ca="1" si="112"/>
        <v/>
      </c>
      <c r="CP88" s="57" t="str">
        <f t="shared" ca="1" si="112"/>
        <v/>
      </c>
      <c r="CQ88" s="57" t="str">
        <f t="shared" ca="1" si="112"/>
        <v/>
      </c>
      <c r="CR88" s="57" t="str">
        <f t="shared" ca="1" si="112"/>
        <v/>
      </c>
      <c r="CS88" s="57" t="str">
        <f t="shared" ca="1" si="112"/>
        <v/>
      </c>
      <c r="CT88" s="57" t="str">
        <f t="shared" ca="1" si="53"/>
        <v/>
      </c>
      <c r="CU88" s="57" t="str">
        <f t="shared" ca="1" si="53"/>
        <v/>
      </c>
      <c r="CV88" s="57" t="str">
        <f t="shared" ca="1" si="53"/>
        <v/>
      </c>
      <c r="CW88" s="57" t="str">
        <f t="shared" ca="1" si="53"/>
        <v/>
      </c>
      <c r="CX88" s="57" t="str">
        <f t="shared" ca="1" si="94"/>
        <v/>
      </c>
      <c r="CY88" s="57" t="str">
        <f t="shared" ca="1" si="70"/>
        <v/>
      </c>
      <c r="CZ88" s="57" t="str">
        <f t="shared" ca="1" si="70"/>
        <v/>
      </c>
      <c r="DA88" s="57" t="str">
        <f t="shared" ca="1" si="69"/>
        <v/>
      </c>
      <c r="DB88" s="57" t="str">
        <f t="shared" ca="1" si="69"/>
        <v/>
      </c>
      <c r="DC88" s="57" t="str">
        <f t="shared" ca="1" si="69"/>
        <v/>
      </c>
      <c r="DD88" s="57" t="str">
        <f t="shared" ca="1" si="69"/>
        <v/>
      </c>
      <c r="DE88" s="57" t="str">
        <f t="shared" ca="1" si="54"/>
        <v/>
      </c>
      <c r="DF88" s="57" t="str">
        <f t="shared" ca="1" si="54"/>
        <v/>
      </c>
      <c r="DG88" s="57" t="str">
        <f t="shared" ca="1" si="54"/>
        <v/>
      </c>
      <c r="DH88" s="57" t="str">
        <f t="shared" ca="1" si="95"/>
        <v/>
      </c>
      <c r="DI88" s="57" t="str">
        <f t="shared" ca="1" si="113"/>
        <v/>
      </c>
      <c r="DJ88" s="57" t="str">
        <f t="shared" ca="1" si="113"/>
        <v/>
      </c>
      <c r="DK88" s="57" t="str">
        <f t="shared" ca="1" si="113"/>
        <v/>
      </c>
      <c r="DL88" s="57" t="str">
        <f t="shared" ca="1" si="113"/>
        <v/>
      </c>
      <c r="DM88" s="57" t="str">
        <f t="shared" ca="1" si="96"/>
        <v/>
      </c>
      <c r="DN88" s="57" t="str">
        <f t="shared" ca="1" si="75"/>
        <v/>
      </c>
      <c r="DO88" s="57" t="str">
        <f t="shared" ca="1" si="75"/>
        <v/>
      </c>
      <c r="DP88" s="57" t="str">
        <f t="shared" ca="1" si="75"/>
        <v/>
      </c>
      <c r="DQ88" s="57" t="str">
        <f t="shared" ca="1" si="75"/>
        <v/>
      </c>
      <c r="DR88" s="57" t="str">
        <f t="shared" ca="1" si="75"/>
        <v/>
      </c>
      <c r="DS88" s="57" t="str">
        <f t="shared" ca="1" si="75"/>
        <v/>
      </c>
    </row>
    <row r="89" spans="1:123" s="64" customFormat="1">
      <c r="A89" s="57" t="str">
        <f t="shared" ca="1" si="84"/>
        <v/>
      </c>
      <c r="B89" s="106" t="str">
        <f t="shared" ca="1" si="85"/>
        <v/>
      </c>
      <c r="C89" s="60">
        <v>79</v>
      </c>
      <c r="D89" s="57" t="str">
        <f t="shared" ca="1" si="97"/>
        <v/>
      </c>
      <c r="E89" s="61"/>
      <c r="F89" s="61"/>
      <c r="G89" s="57" t="str">
        <f t="shared" ca="1" si="98"/>
        <v/>
      </c>
      <c r="H89" s="57" t="str">
        <f t="shared" ca="1" si="99"/>
        <v/>
      </c>
      <c r="I89" s="61" t="str">
        <f ca="1">IFERROR(VLOOKUP(H89,Parameter!L:M,2,FALSE),"")</f>
        <v/>
      </c>
      <c r="J89" s="57" t="str">
        <f t="shared" ca="1" si="100"/>
        <v/>
      </c>
      <c r="K89" s="61" t="str">
        <f ca="1">IFERROR(VLOOKUP(J89,Parameter!I:K,3,FALSE),"")</f>
        <v/>
      </c>
      <c r="L89" s="57" t="str">
        <f t="shared" ca="1" si="101"/>
        <v/>
      </c>
      <c r="M89" s="61" t="str">
        <f ca="1">IFERROR(VLOOKUP(L89,Parameter!F:H,3,FALSE),"")</f>
        <v/>
      </c>
      <c r="N89" s="57" t="str">
        <f t="shared" ca="1" si="102"/>
        <v/>
      </c>
      <c r="O89" s="61" t="str">
        <f ca="1">IFERROR(VLOOKUP(N89,Parameter!C:E,3,FALSE),"")</f>
        <v/>
      </c>
      <c r="P89" s="61" t="str">
        <f t="shared" ca="1" si="103"/>
        <v/>
      </c>
      <c r="Q89" s="61" t="str">
        <f t="shared" ca="1" si="104"/>
        <v/>
      </c>
      <c r="R89" s="57" t="str">
        <f t="shared" ca="1" si="86"/>
        <v/>
      </c>
      <c r="S89" s="57" t="str">
        <f t="shared" ca="1" si="105"/>
        <v/>
      </c>
      <c r="T89" s="57" t="str">
        <f t="shared" ca="1" si="106"/>
        <v/>
      </c>
      <c r="U89" s="61" t="str">
        <f t="shared" ca="1" si="107"/>
        <v/>
      </c>
      <c r="V89" s="61" t="str">
        <f t="shared" ca="1" si="107"/>
        <v/>
      </c>
      <c r="W89" s="61" t="str">
        <f t="shared" ca="1" si="107"/>
        <v/>
      </c>
      <c r="X89" s="61" t="str">
        <f t="shared" ca="1" si="107"/>
        <v/>
      </c>
      <c r="Y89" s="57" t="str">
        <f t="shared" ca="1" si="107"/>
        <v/>
      </c>
      <c r="Z89" s="57" t="str">
        <f t="shared" ca="1" si="108"/>
        <v/>
      </c>
      <c r="AA89" s="61" t="str">
        <f t="shared" ca="1" si="109"/>
        <v/>
      </c>
      <c r="AB89" s="61" t="str">
        <f t="shared" ca="1" si="109"/>
        <v/>
      </c>
      <c r="AC89" s="61" t="str">
        <f t="shared" ca="1" si="109"/>
        <v/>
      </c>
      <c r="AD89" s="61" t="str">
        <f t="shared" ca="1" si="78"/>
        <v/>
      </c>
      <c r="AE89" s="61" t="str">
        <f t="shared" ca="1" si="79"/>
        <v/>
      </c>
      <c r="AF89" s="57" t="str">
        <f t="shared" ca="1" si="87"/>
        <v/>
      </c>
      <c r="AG89" s="57" t="str">
        <f t="shared" ca="1" si="80"/>
        <v/>
      </c>
      <c r="AH89" s="57" t="str">
        <f t="shared" ca="1" si="81"/>
        <v/>
      </c>
      <c r="AI89" s="62" t="str">
        <f t="shared" ca="1" si="110"/>
        <v/>
      </c>
      <c r="AJ89" s="63" t="str">
        <f t="shared" ca="1" si="77"/>
        <v/>
      </c>
      <c r="AK89" s="57" t="str">
        <f t="shared" ca="1" si="77"/>
        <v/>
      </c>
      <c r="AL89" s="176" t="str">
        <f t="shared" ca="1" si="77"/>
        <v/>
      </c>
      <c r="AM89" s="176" t="str">
        <f t="shared" ca="1" si="77"/>
        <v/>
      </c>
      <c r="AN89" s="57" t="str">
        <f t="shared" ca="1" si="77"/>
        <v/>
      </c>
      <c r="AO89" s="57" t="str">
        <f t="shared" ca="1" si="77"/>
        <v/>
      </c>
      <c r="AP89" s="57" t="str">
        <f t="shared" ca="1" si="77"/>
        <v/>
      </c>
      <c r="AQ89" s="57" t="str">
        <f t="shared" ca="1" si="77"/>
        <v/>
      </c>
      <c r="AR89" s="57" t="str">
        <f t="shared" ca="1" si="77"/>
        <v/>
      </c>
      <c r="AS89" s="57" t="str">
        <f ca="1">IFERROR(VLOOKUP(L89,Parameter!F:O,10,FALSE),"")</f>
        <v/>
      </c>
      <c r="AT89" s="61" t="str">
        <f ca="1">IF(D89="","",IFERROR(IF(VLOOKUP(N89,Parameter!C:L,10,FALSE)=$AT$8,"ok","F"),"L"))</f>
        <v/>
      </c>
      <c r="AU89" s="57" t="str">
        <f t="shared" ca="1" si="82"/>
        <v/>
      </c>
      <c r="AV89" s="57" t="str">
        <f t="shared" ca="1" si="82"/>
        <v/>
      </c>
      <c r="AW89" s="57" t="str">
        <f t="shared" ca="1" si="82"/>
        <v/>
      </c>
      <c r="AX89" s="57" t="str">
        <f t="shared" ca="1" si="82"/>
        <v/>
      </c>
      <c r="AY89" s="57" t="str">
        <f t="shared" ca="1" si="82"/>
        <v/>
      </c>
      <c r="AZ89" s="57" t="str">
        <f t="shared" ca="1" si="82"/>
        <v/>
      </c>
      <c r="BA89" s="57" t="str">
        <f t="shared" ca="1" si="83"/>
        <v/>
      </c>
      <c r="BB89" s="57" t="str">
        <f t="shared" ca="1" si="83"/>
        <v/>
      </c>
      <c r="BC89" s="57" t="str">
        <f t="shared" ca="1" si="83"/>
        <v/>
      </c>
      <c r="BD89" s="57" t="str">
        <f t="shared" ca="1" si="83"/>
        <v/>
      </c>
      <c r="BE89" s="57" t="str">
        <f t="shared" ca="1" si="83"/>
        <v/>
      </c>
      <c r="BF89" s="57" t="str">
        <f t="shared" ca="1" si="83"/>
        <v/>
      </c>
      <c r="BG89" s="57" t="str">
        <f t="shared" ca="1" si="83"/>
        <v/>
      </c>
      <c r="BH89" s="57" t="str">
        <f t="shared" ca="1" si="83"/>
        <v/>
      </c>
      <c r="BI89" s="57" t="str">
        <f t="shared" ref="BF89:BU112" ca="1" si="115">IFERROR(INDIRECT($C89&amp;"!"&amp;BI$9),"")</f>
        <v/>
      </c>
      <c r="BJ89" s="57" t="str">
        <f t="shared" ca="1" si="115"/>
        <v/>
      </c>
      <c r="BK89" s="57" t="str">
        <f t="shared" ca="1" si="56"/>
        <v/>
      </c>
      <c r="BL89" s="57" t="str">
        <f t="shared" ca="1" si="115"/>
        <v/>
      </c>
      <c r="BM89" s="57" t="str">
        <f t="shared" ca="1" si="115"/>
        <v/>
      </c>
      <c r="BN89" s="57" t="str">
        <f t="shared" ca="1" si="114"/>
        <v/>
      </c>
      <c r="BO89" s="57" t="str">
        <f t="shared" ca="1" si="114"/>
        <v/>
      </c>
      <c r="BP89" s="57" t="str">
        <f t="shared" ca="1" si="114"/>
        <v/>
      </c>
      <c r="BQ89" s="57" t="str">
        <f t="shared" ca="1" si="114"/>
        <v/>
      </c>
      <c r="BR89" s="57" t="str">
        <f t="shared" ca="1" si="115"/>
        <v/>
      </c>
      <c r="BS89" s="57" t="str">
        <f t="shared" ca="1" si="115"/>
        <v/>
      </c>
      <c r="BT89" s="57" t="str">
        <f t="shared" ca="1" si="115"/>
        <v/>
      </c>
      <c r="BU89" s="57" t="str">
        <f t="shared" ca="1" si="115"/>
        <v/>
      </c>
      <c r="BV89" s="57" t="str">
        <f t="shared" ca="1" si="111"/>
        <v/>
      </c>
      <c r="BW89" s="57" t="str">
        <f t="shared" ca="1" si="50"/>
        <v/>
      </c>
      <c r="BX89" s="57" t="str">
        <f t="shared" ca="1" si="50"/>
        <v/>
      </c>
      <c r="BY89" s="57" t="str">
        <f t="shared" ca="1" si="72"/>
        <v/>
      </c>
      <c r="BZ89" s="57" t="str">
        <f t="shared" ca="1" si="72"/>
        <v/>
      </c>
      <c r="CA89" s="57" t="str">
        <f t="shared" ca="1" si="72"/>
        <v/>
      </c>
      <c r="CB89" s="57" t="str">
        <f t="shared" ca="1" si="72"/>
        <v/>
      </c>
      <c r="CC89" s="57" t="str">
        <f t="shared" ca="1" si="88"/>
        <v/>
      </c>
      <c r="CD89" s="57"/>
      <c r="CE89" s="57" t="str">
        <f t="shared" ca="1" si="89"/>
        <v/>
      </c>
      <c r="CF89" s="57" t="str">
        <f t="shared" ca="1" si="90"/>
        <v/>
      </c>
      <c r="CG89" s="57" t="str">
        <f t="shared" ca="1" si="91"/>
        <v/>
      </c>
      <c r="CH89" s="57" t="str">
        <f t="shared" ca="1" si="92"/>
        <v/>
      </c>
      <c r="CI89" s="57" t="str">
        <f t="shared" ca="1" si="93"/>
        <v/>
      </c>
      <c r="CJ89" s="57"/>
      <c r="CK89" s="57" t="str">
        <f t="shared" ca="1" si="51"/>
        <v/>
      </c>
      <c r="CL89" s="57" t="str">
        <f t="shared" ca="1" si="51"/>
        <v/>
      </c>
      <c r="CM89" s="57" t="str">
        <f t="shared" ca="1" si="51"/>
        <v/>
      </c>
      <c r="CN89" s="57" t="str">
        <f t="shared" ca="1" si="51"/>
        <v/>
      </c>
      <c r="CO89" s="57" t="str">
        <f t="shared" ca="1" si="112"/>
        <v/>
      </c>
      <c r="CP89" s="57" t="str">
        <f t="shared" ca="1" si="112"/>
        <v/>
      </c>
      <c r="CQ89" s="57" t="str">
        <f t="shared" ca="1" si="112"/>
        <v/>
      </c>
      <c r="CR89" s="57" t="str">
        <f t="shared" ca="1" si="112"/>
        <v/>
      </c>
      <c r="CS89" s="57" t="str">
        <f t="shared" ca="1" si="112"/>
        <v/>
      </c>
      <c r="CT89" s="57" t="str">
        <f t="shared" ca="1" si="53"/>
        <v/>
      </c>
      <c r="CU89" s="57" t="str">
        <f t="shared" ca="1" si="53"/>
        <v/>
      </c>
      <c r="CV89" s="57" t="str">
        <f t="shared" ca="1" si="53"/>
        <v/>
      </c>
      <c r="CW89" s="57" t="str">
        <f t="shared" ca="1" si="53"/>
        <v/>
      </c>
      <c r="CX89" s="57" t="str">
        <f t="shared" ca="1" si="94"/>
        <v/>
      </c>
      <c r="CY89" s="57" t="str">
        <f t="shared" ca="1" si="70"/>
        <v/>
      </c>
      <c r="CZ89" s="57" t="str">
        <f t="shared" ca="1" si="70"/>
        <v/>
      </c>
      <c r="DA89" s="57" t="str">
        <f t="shared" ca="1" si="69"/>
        <v/>
      </c>
      <c r="DB89" s="57" t="str">
        <f t="shared" ca="1" si="69"/>
        <v/>
      </c>
      <c r="DC89" s="57" t="str">
        <f t="shared" ca="1" si="69"/>
        <v/>
      </c>
      <c r="DD89" s="57" t="str">
        <f t="shared" ca="1" si="69"/>
        <v/>
      </c>
      <c r="DE89" s="57" t="str">
        <f t="shared" ca="1" si="54"/>
        <v/>
      </c>
      <c r="DF89" s="57" t="str">
        <f t="shared" ca="1" si="54"/>
        <v/>
      </c>
      <c r="DG89" s="57" t="str">
        <f t="shared" ca="1" si="54"/>
        <v/>
      </c>
      <c r="DH89" s="57" t="str">
        <f t="shared" ca="1" si="95"/>
        <v/>
      </c>
      <c r="DI89" s="57" t="str">
        <f t="shared" ca="1" si="113"/>
        <v/>
      </c>
      <c r="DJ89" s="57" t="str">
        <f t="shared" ca="1" si="113"/>
        <v/>
      </c>
      <c r="DK89" s="57" t="str">
        <f t="shared" ca="1" si="113"/>
        <v/>
      </c>
      <c r="DL89" s="57" t="str">
        <f t="shared" ca="1" si="113"/>
        <v/>
      </c>
      <c r="DM89" s="57" t="str">
        <f t="shared" ca="1" si="96"/>
        <v/>
      </c>
      <c r="DN89" s="57" t="str">
        <f t="shared" ca="1" si="75"/>
        <v/>
      </c>
      <c r="DO89" s="57" t="str">
        <f t="shared" ca="1" si="75"/>
        <v/>
      </c>
      <c r="DP89" s="57" t="str">
        <f t="shared" ca="1" si="75"/>
        <v/>
      </c>
      <c r="DQ89" s="57" t="str">
        <f t="shared" ca="1" si="75"/>
        <v/>
      </c>
      <c r="DR89" s="57" t="str">
        <f t="shared" ca="1" si="75"/>
        <v/>
      </c>
      <c r="DS89" s="57" t="str">
        <f t="shared" ca="1" si="75"/>
        <v/>
      </c>
    </row>
    <row r="90" spans="1:123" s="64" customFormat="1">
      <c r="A90" s="57" t="str">
        <f t="shared" ca="1" si="84"/>
        <v/>
      </c>
      <c r="B90" s="109" t="str">
        <f t="shared" ca="1" si="85"/>
        <v/>
      </c>
      <c r="C90" s="110">
        <v>80</v>
      </c>
      <c r="D90" s="110" t="str">
        <f t="shared" ca="1" si="97"/>
        <v/>
      </c>
      <c r="E90" s="111"/>
      <c r="F90" s="111"/>
      <c r="G90" s="110" t="str">
        <f t="shared" ca="1" si="98"/>
        <v/>
      </c>
      <c r="H90" s="110" t="str">
        <f t="shared" ca="1" si="99"/>
        <v/>
      </c>
      <c r="I90" s="112" t="str">
        <f ca="1">IFERROR(VLOOKUP(H90,Parameter!L:M,2,FALSE),"")</f>
        <v/>
      </c>
      <c r="J90" s="110" t="str">
        <f t="shared" ca="1" si="100"/>
        <v/>
      </c>
      <c r="K90" s="112" t="str">
        <f ca="1">IFERROR(VLOOKUP(J90,Parameter!I:K,3,FALSE),"")</f>
        <v/>
      </c>
      <c r="L90" s="110" t="str">
        <f t="shared" ca="1" si="101"/>
        <v/>
      </c>
      <c r="M90" s="112" t="str">
        <f ca="1">IFERROR(VLOOKUP(L90,Parameter!F:H,3,FALSE),"")</f>
        <v/>
      </c>
      <c r="N90" s="110" t="str">
        <f t="shared" ca="1" si="102"/>
        <v/>
      </c>
      <c r="O90" s="112" t="str">
        <f ca="1">IFERROR(VLOOKUP(N90,Parameter!C:E,3,FALSE),"")</f>
        <v/>
      </c>
      <c r="P90" s="112" t="str">
        <f t="shared" ca="1" si="103"/>
        <v/>
      </c>
      <c r="Q90" s="112" t="str">
        <f t="shared" ca="1" si="104"/>
        <v/>
      </c>
      <c r="R90" s="110" t="str">
        <f t="shared" ca="1" si="86"/>
        <v/>
      </c>
      <c r="S90" s="110" t="str">
        <f t="shared" ca="1" si="105"/>
        <v/>
      </c>
      <c r="T90" s="110" t="str">
        <f t="shared" ca="1" si="106"/>
        <v/>
      </c>
      <c r="U90" s="112" t="str">
        <f t="shared" ca="1" si="107"/>
        <v/>
      </c>
      <c r="V90" s="112" t="str">
        <f t="shared" ca="1" si="107"/>
        <v/>
      </c>
      <c r="W90" s="112" t="str">
        <f t="shared" ca="1" si="107"/>
        <v/>
      </c>
      <c r="X90" s="112" t="str">
        <f t="shared" ca="1" si="107"/>
        <v/>
      </c>
      <c r="Y90" s="110" t="str">
        <f t="shared" ca="1" si="107"/>
        <v/>
      </c>
      <c r="Z90" s="110" t="str">
        <f t="shared" ca="1" si="108"/>
        <v/>
      </c>
      <c r="AA90" s="111" t="str">
        <f t="shared" ca="1" si="109"/>
        <v/>
      </c>
      <c r="AB90" s="112" t="str">
        <f t="shared" ca="1" si="109"/>
        <v/>
      </c>
      <c r="AC90" s="112" t="str">
        <f t="shared" ca="1" si="109"/>
        <v/>
      </c>
      <c r="AD90" s="112" t="str">
        <f t="shared" ca="1" si="78"/>
        <v/>
      </c>
      <c r="AE90" s="111" t="str">
        <f t="shared" ca="1" si="79"/>
        <v/>
      </c>
      <c r="AF90" s="110" t="str">
        <f t="shared" ca="1" si="87"/>
        <v/>
      </c>
      <c r="AG90" s="110" t="str">
        <f t="shared" ca="1" si="80"/>
        <v/>
      </c>
      <c r="AH90" s="110" t="str">
        <f t="shared" ca="1" si="81"/>
        <v/>
      </c>
      <c r="AI90" s="113" t="str">
        <f t="shared" ca="1" si="110"/>
        <v/>
      </c>
      <c r="AJ90" s="114" t="str">
        <f t="shared" ca="1" si="77"/>
        <v/>
      </c>
      <c r="AK90" s="110" t="str">
        <f t="shared" ca="1" si="77"/>
        <v/>
      </c>
      <c r="AL90" s="177" t="str">
        <f t="shared" ca="1" si="77"/>
        <v/>
      </c>
      <c r="AM90" s="177" t="str">
        <f t="shared" ca="1" si="77"/>
        <v/>
      </c>
      <c r="AN90" s="110" t="str">
        <f t="shared" ca="1" si="77"/>
        <v/>
      </c>
      <c r="AO90" s="110" t="str">
        <f t="shared" ca="1" si="77"/>
        <v/>
      </c>
      <c r="AP90" s="110" t="str">
        <f t="shared" ca="1" si="77"/>
        <v/>
      </c>
      <c r="AQ90" s="110" t="str">
        <f t="shared" ca="1" si="77"/>
        <v/>
      </c>
      <c r="AR90" s="110" t="str">
        <f t="shared" ca="1" si="77"/>
        <v/>
      </c>
      <c r="AS90" s="57" t="str">
        <f ca="1">IFERROR(VLOOKUP(L90,Parameter!F:O,10,FALSE),"")</f>
        <v/>
      </c>
      <c r="AT90" s="61" t="str">
        <f ca="1">IF(D90="","",IFERROR(IF(VLOOKUP(N90,Parameter!C:L,10,FALSE)=$AT$8,"ok","F"),"L"))</f>
        <v/>
      </c>
      <c r="AU90" s="110" t="str">
        <f t="shared" ca="1" si="82"/>
        <v/>
      </c>
      <c r="AV90" s="110" t="str">
        <f t="shared" ca="1" si="82"/>
        <v/>
      </c>
      <c r="AW90" s="110" t="str">
        <f t="shared" ca="1" si="82"/>
        <v/>
      </c>
      <c r="AX90" s="110" t="str">
        <f t="shared" ca="1" si="82"/>
        <v/>
      </c>
      <c r="AY90" s="110" t="str">
        <f t="shared" ca="1" si="82"/>
        <v/>
      </c>
      <c r="AZ90" s="110" t="str">
        <f t="shared" ca="1" si="82"/>
        <v/>
      </c>
      <c r="BA90" s="110" t="str">
        <f t="shared" ca="1" si="83"/>
        <v/>
      </c>
      <c r="BB90" s="110" t="str">
        <f t="shared" ca="1" si="83"/>
        <v/>
      </c>
      <c r="BC90" s="110" t="str">
        <f t="shared" ca="1" si="83"/>
        <v/>
      </c>
      <c r="BD90" s="110" t="str">
        <f t="shared" ca="1" si="83"/>
        <v/>
      </c>
      <c r="BE90" s="110" t="str">
        <f t="shared" ca="1" si="83"/>
        <v/>
      </c>
      <c r="BF90" s="110" t="str">
        <f t="shared" ca="1" si="115"/>
        <v/>
      </c>
      <c r="BG90" s="110" t="str">
        <f t="shared" ca="1" si="115"/>
        <v/>
      </c>
      <c r="BH90" s="110" t="str">
        <f t="shared" ca="1" si="115"/>
        <v/>
      </c>
      <c r="BI90" s="110" t="str">
        <f t="shared" ca="1" si="115"/>
        <v/>
      </c>
      <c r="BJ90" s="110" t="str">
        <f t="shared" ca="1" si="115"/>
        <v/>
      </c>
      <c r="BK90" s="110" t="str">
        <f t="shared" ca="1" si="115"/>
        <v/>
      </c>
      <c r="BL90" s="110" t="str">
        <f t="shared" ca="1" si="115"/>
        <v/>
      </c>
      <c r="BM90" s="110" t="str">
        <f t="shared" ca="1" si="115"/>
        <v/>
      </c>
      <c r="BN90" s="110" t="str">
        <f t="shared" ca="1" si="114"/>
        <v/>
      </c>
      <c r="BO90" s="110" t="str">
        <f t="shared" ca="1" si="114"/>
        <v/>
      </c>
      <c r="BP90" s="110" t="str">
        <f t="shared" ca="1" si="114"/>
        <v/>
      </c>
      <c r="BQ90" s="110" t="str">
        <f t="shared" ca="1" si="114"/>
        <v/>
      </c>
      <c r="BR90" s="110" t="str">
        <f t="shared" ca="1" si="115"/>
        <v/>
      </c>
      <c r="BS90" s="110" t="str">
        <f t="shared" ca="1" si="115"/>
        <v/>
      </c>
      <c r="BT90" s="110" t="str">
        <f t="shared" ca="1" si="115"/>
        <v/>
      </c>
      <c r="BU90" s="110" t="str">
        <f t="shared" ca="1" si="115"/>
        <v/>
      </c>
      <c r="BV90" s="110" t="str">
        <f t="shared" ca="1" si="111"/>
        <v/>
      </c>
      <c r="BW90" s="57" t="str">
        <f t="shared" ca="1" si="50"/>
        <v/>
      </c>
      <c r="BX90" s="57" t="str">
        <f t="shared" ca="1" si="50"/>
        <v/>
      </c>
      <c r="BY90" s="57" t="str">
        <f t="shared" ca="1" si="72"/>
        <v/>
      </c>
      <c r="BZ90" s="57" t="str">
        <f t="shared" ca="1" si="72"/>
        <v/>
      </c>
      <c r="CA90" s="57" t="str">
        <f t="shared" ca="1" si="72"/>
        <v/>
      </c>
      <c r="CB90" s="57" t="str">
        <f t="shared" ca="1" si="72"/>
        <v/>
      </c>
      <c r="CC90" s="57" t="str">
        <f t="shared" ca="1" si="88"/>
        <v/>
      </c>
      <c r="CD90" s="57"/>
      <c r="CE90" s="57" t="str">
        <f t="shared" ca="1" si="89"/>
        <v/>
      </c>
      <c r="CF90" s="57" t="str">
        <f t="shared" ca="1" si="90"/>
        <v/>
      </c>
      <c r="CG90" s="57" t="str">
        <f t="shared" ca="1" si="91"/>
        <v/>
      </c>
      <c r="CH90" s="57" t="str">
        <f t="shared" ca="1" si="92"/>
        <v/>
      </c>
      <c r="CI90" s="57" t="str">
        <f t="shared" ca="1" si="93"/>
        <v/>
      </c>
      <c r="CJ90" s="57"/>
      <c r="CK90" s="57" t="str">
        <f t="shared" ca="1" si="51"/>
        <v/>
      </c>
      <c r="CL90" s="57" t="str">
        <f t="shared" ca="1" si="51"/>
        <v/>
      </c>
      <c r="CM90" s="57" t="str">
        <f t="shared" ca="1" si="51"/>
        <v/>
      </c>
      <c r="CN90" s="57" t="str">
        <f t="shared" ref="CN90:CN112" ca="1" si="116">IFERROR(INDIRECT($C90&amp;"!"&amp;CN$9),"")</f>
        <v/>
      </c>
      <c r="CO90" s="57" t="str">
        <f t="shared" ca="1" si="112"/>
        <v/>
      </c>
      <c r="CP90" s="57" t="str">
        <f t="shared" ca="1" si="112"/>
        <v/>
      </c>
      <c r="CQ90" s="57" t="str">
        <f t="shared" ca="1" si="112"/>
        <v/>
      </c>
      <c r="CR90" s="57" t="str">
        <f t="shared" ca="1" si="112"/>
        <v/>
      </c>
      <c r="CS90" s="57" t="str">
        <f t="shared" ca="1" si="112"/>
        <v/>
      </c>
      <c r="CT90" s="57" t="str">
        <f t="shared" ca="1" si="53"/>
        <v/>
      </c>
      <c r="CU90" s="57" t="str">
        <f t="shared" ca="1" si="53"/>
        <v/>
      </c>
      <c r="CV90" s="57" t="str">
        <f t="shared" ca="1" si="53"/>
        <v/>
      </c>
      <c r="CW90" s="57" t="str">
        <f t="shared" ref="CT90:CW112" ca="1" si="117">IFERROR(INDIRECT($C90&amp;"!"&amp;CW$9),"")</f>
        <v/>
      </c>
      <c r="CX90" s="57" t="str">
        <f t="shared" ca="1" si="94"/>
        <v/>
      </c>
      <c r="CY90" s="57" t="str">
        <f t="shared" ca="1" si="70"/>
        <v/>
      </c>
      <c r="CZ90" s="57" t="str">
        <f t="shared" ca="1" si="70"/>
        <v/>
      </c>
      <c r="DA90" s="57" t="str">
        <f t="shared" ca="1" si="69"/>
        <v/>
      </c>
      <c r="DB90" s="57" t="str">
        <f t="shared" ca="1" si="69"/>
        <v/>
      </c>
      <c r="DC90" s="57" t="str">
        <f t="shared" ca="1" si="69"/>
        <v/>
      </c>
      <c r="DD90" s="57" t="str">
        <f t="shared" ca="1" si="69"/>
        <v/>
      </c>
      <c r="DE90" s="57" t="str">
        <f t="shared" ca="1" si="54"/>
        <v/>
      </c>
      <c r="DF90" s="57" t="str">
        <f t="shared" ca="1" si="54"/>
        <v/>
      </c>
      <c r="DG90" s="57" t="str">
        <f t="shared" ca="1" si="54"/>
        <v/>
      </c>
      <c r="DH90" s="57" t="str">
        <f t="shared" ca="1" si="95"/>
        <v/>
      </c>
      <c r="DI90" s="57" t="str">
        <f t="shared" ca="1" si="113"/>
        <v/>
      </c>
      <c r="DJ90" s="57" t="str">
        <f t="shared" ca="1" si="113"/>
        <v/>
      </c>
      <c r="DK90" s="57" t="str">
        <f t="shared" ca="1" si="113"/>
        <v/>
      </c>
      <c r="DL90" s="57" t="str">
        <f t="shared" ca="1" si="113"/>
        <v/>
      </c>
      <c r="DM90" s="57" t="str">
        <f t="shared" ca="1" si="96"/>
        <v/>
      </c>
      <c r="DN90" s="57" t="str">
        <f t="shared" ca="1" si="75"/>
        <v/>
      </c>
      <c r="DO90" s="57" t="str">
        <f t="shared" ca="1" si="75"/>
        <v/>
      </c>
      <c r="DP90" s="57" t="str">
        <f t="shared" ca="1" si="75"/>
        <v/>
      </c>
      <c r="DQ90" s="57" t="str">
        <f t="shared" ca="1" si="75"/>
        <v/>
      </c>
      <c r="DR90" s="57" t="str">
        <f t="shared" ca="1" si="75"/>
        <v/>
      </c>
      <c r="DS90" s="57" t="str">
        <f t="shared" ca="1" si="75"/>
        <v/>
      </c>
    </row>
    <row r="91" spans="1:123" s="64" customFormat="1">
      <c r="A91" s="57" t="str">
        <f t="shared" ca="1" si="84"/>
        <v/>
      </c>
      <c r="B91" s="106" t="str">
        <f t="shared" ca="1" si="85"/>
        <v/>
      </c>
      <c r="C91" s="60">
        <v>81</v>
      </c>
      <c r="D91" s="57" t="str">
        <f t="shared" ca="1" si="97"/>
        <v/>
      </c>
      <c r="E91" s="61"/>
      <c r="F91" s="61"/>
      <c r="G91" s="57" t="str">
        <f t="shared" ca="1" si="98"/>
        <v/>
      </c>
      <c r="H91" s="57" t="str">
        <f t="shared" ca="1" si="99"/>
        <v/>
      </c>
      <c r="I91" s="61" t="str">
        <f ca="1">IFERROR(VLOOKUP(H91,Parameter!L:M,2,FALSE),"")</f>
        <v/>
      </c>
      <c r="J91" s="57" t="str">
        <f t="shared" ca="1" si="100"/>
        <v/>
      </c>
      <c r="K91" s="61" t="str">
        <f ca="1">IFERROR(VLOOKUP(J91,Parameter!I:K,3,FALSE),"")</f>
        <v/>
      </c>
      <c r="L91" s="57" t="str">
        <f t="shared" ca="1" si="101"/>
        <v/>
      </c>
      <c r="M91" s="61" t="str">
        <f ca="1">IFERROR(VLOOKUP(L91,Parameter!F:H,3,FALSE),"")</f>
        <v/>
      </c>
      <c r="N91" s="57" t="str">
        <f t="shared" ca="1" si="102"/>
        <v/>
      </c>
      <c r="O91" s="61" t="str">
        <f ca="1">IFERROR(VLOOKUP(N91,Parameter!C:E,3,FALSE),"")</f>
        <v/>
      </c>
      <c r="P91" s="61" t="str">
        <f t="shared" ca="1" si="103"/>
        <v/>
      </c>
      <c r="Q91" s="61" t="str">
        <f t="shared" ca="1" si="104"/>
        <v/>
      </c>
      <c r="R91" s="57" t="str">
        <f t="shared" ca="1" si="86"/>
        <v/>
      </c>
      <c r="S91" s="57" t="str">
        <f t="shared" ca="1" si="105"/>
        <v/>
      </c>
      <c r="T91" s="57" t="str">
        <f t="shared" ca="1" si="106"/>
        <v/>
      </c>
      <c r="U91" s="61" t="str">
        <f t="shared" ca="1" si="107"/>
        <v/>
      </c>
      <c r="V91" s="61" t="str">
        <f t="shared" ca="1" si="107"/>
        <v/>
      </c>
      <c r="W91" s="61" t="str">
        <f t="shared" ca="1" si="107"/>
        <v/>
      </c>
      <c r="X91" s="61" t="str">
        <f t="shared" ca="1" si="107"/>
        <v/>
      </c>
      <c r="Y91" s="57" t="str">
        <f t="shared" ca="1" si="107"/>
        <v/>
      </c>
      <c r="Z91" s="57" t="str">
        <f t="shared" ca="1" si="108"/>
        <v/>
      </c>
      <c r="AA91" s="61" t="str">
        <f t="shared" ca="1" si="109"/>
        <v/>
      </c>
      <c r="AB91" s="61" t="str">
        <f t="shared" ca="1" si="109"/>
        <v/>
      </c>
      <c r="AC91" s="61" t="str">
        <f t="shared" ca="1" si="109"/>
        <v/>
      </c>
      <c r="AD91" s="61" t="str">
        <f t="shared" ca="1" si="78"/>
        <v/>
      </c>
      <c r="AE91" s="61" t="str">
        <f t="shared" ca="1" si="79"/>
        <v/>
      </c>
      <c r="AF91" s="57" t="str">
        <f t="shared" ca="1" si="87"/>
        <v/>
      </c>
      <c r="AG91" s="57" t="str">
        <f t="shared" ca="1" si="80"/>
        <v/>
      </c>
      <c r="AH91" s="57" t="str">
        <f t="shared" ca="1" si="81"/>
        <v/>
      </c>
      <c r="AI91" s="62" t="str">
        <f t="shared" ca="1" si="110"/>
        <v/>
      </c>
      <c r="AJ91" s="63" t="str">
        <f t="shared" ca="1" si="77"/>
        <v/>
      </c>
      <c r="AK91" s="57" t="str">
        <f t="shared" ca="1" si="77"/>
        <v/>
      </c>
      <c r="AL91" s="176" t="str">
        <f t="shared" ca="1" si="77"/>
        <v/>
      </c>
      <c r="AM91" s="176" t="str">
        <f t="shared" ca="1" si="77"/>
        <v/>
      </c>
      <c r="AN91" s="57" t="str">
        <f t="shared" ca="1" si="77"/>
        <v/>
      </c>
      <c r="AO91" s="57" t="str">
        <f t="shared" ca="1" si="77"/>
        <v/>
      </c>
      <c r="AP91" s="57" t="str">
        <f t="shared" ca="1" si="77"/>
        <v/>
      </c>
      <c r="AQ91" s="57" t="str">
        <f t="shared" ca="1" si="77"/>
        <v/>
      </c>
      <c r="AR91" s="57" t="str">
        <f t="shared" ca="1" si="77"/>
        <v/>
      </c>
      <c r="AS91" s="57" t="str">
        <f ca="1">IFERROR(VLOOKUP(L91,Parameter!F:O,10,FALSE),"")</f>
        <v/>
      </c>
      <c r="AT91" s="61" t="str">
        <f ca="1">IF(D91="","",IFERROR(IF(VLOOKUP(N91,Parameter!C:L,10,FALSE)=$AT$8,"ok","F"),"L"))</f>
        <v/>
      </c>
      <c r="AU91" s="57" t="str">
        <f t="shared" ca="1" si="82"/>
        <v/>
      </c>
      <c r="AV91" s="57" t="str">
        <f t="shared" ca="1" si="82"/>
        <v/>
      </c>
      <c r="AW91" s="57" t="str">
        <f t="shared" ca="1" si="82"/>
        <v/>
      </c>
      <c r="AX91" s="57" t="str">
        <f t="shared" ca="1" si="82"/>
        <v/>
      </c>
      <c r="AY91" s="57" t="str">
        <f t="shared" ca="1" si="82"/>
        <v/>
      </c>
      <c r="AZ91" s="57" t="str">
        <f t="shared" ca="1" si="82"/>
        <v/>
      </c>
      <c r="BA91" s="57" t="str">
        <f t="shared" ca="1" si="83"/>
        <v/>
      </c>
      <c r="BB91" s="57" t="str">
        <f t="shared" ca="1" si="83"/>
        <v/>
      </c>
      <c r="BC91" s="57" t="str">
        <f t="shared" ca="1" si="83"/>
        <v/>
      </c>
      <c r="BD91" s="57" t="str">
        <f t="shared" ca="1" si="83"/>
        <v/>
      </c>
      <c r="BE91" s="57" t="str">
        <f t="shared" ca="1" si="83"/>
        <v/>
      </c>
      <c r="BF91" s="57" t="str">
        <f t="shared" ca="1" si="115"/>
        <v/>
      </c>
      <c r="BG91" s="57" t="str">
        <f t="shared" ca="1" si="115"/>
        <v/>
      </c>
      <c r="BH91" s="57" t="str">
        <f t="shared" ca="1" si="115"/>
        <v/>
      </c>
      <c r="BI91" s="57" t="str">
        <f t="shared" ca="1" si="115"/>
        <v/>
      </c>
      <c r="BJ91" s="57" t="str">
        <f t="shared" ca="1" si="115"/>
        <v/>
      </c>
      <c r="BK91" s="57" t="str">
        <f t="shared" ca="1" si="115"/>
        <v/>
      </c>
      <c r="BL91" s="57" t="str">
        <f t="shared" ca="1" si="115"/>
        <v/>
      </c>
      <c r="BM91" s="57" t="str">
        <f t="shared" ca="1" si="115"/>
        <v/>
      </c>
      <c r="BN91" s="57" t="str">
        <f t="shared" ca="1" si="114"/>
        <v/>
      </c>
      <c r="BO91" s="57" t="str">
        <f t="shared" ca="1" si="114"/>
        <v/>
      </c>
      <c r="BP91" s="57" t="str">
        <f t="shared" ca="1" si="114"/>
        <v/>
      </c>
      <c r="BQ91" s="57" t="str">
        <f t="shared" ca="1" si="114"/>
        <v/>
      </c>
      <c r="BR91" s="57" t="str">
        <f t="shared" ca="1" si="115"/>
        <v/>
      </c>
      <c r="BS91" s="57" t="str">
        <f t="shared" ca="1" si="115"/>
        <v/>
      </c>
      <c r="BT91" s="57" t="str">
        <f t="shared" ca="1" si="115"/>
        <v/>
      </c>
      <c r="BU91" s="57" t="str">
        <f t="shared" ca="1" si="115"/>
        <v/>
      </c>
      <c r="BV91" s="57" t="str">
        <f t="shared" ca="1" si="111"/>
        <v/>
      </c>
      <c r="BW91" s="57" t="str">
        <f t="shared" ca="1" si="111"/>
        <v/>
      </c>
      <c r="BX91" s="57" t="str">
        <f t="shared" ca="1" si="111"/>
        <v/>
      </c>
      <c r="BY91" s="57" t="str">
        <f t="shared" ca="1" si="72"/>
        <v/>
      </c>
      <c r="BZ91" s="57" t="str">
        <f t="shared" ca="1" si="72"/>
        <v/>
      </c>
      <c r="CA91" s="57" t="str">
        <f t="shared" ca="1" si="72"/>
        <v/>
      </c>
      <c r="CB91" s="57" t="str">
        <f t="shared" ca="1" si="72"/>
        <v/>
      </c>
      <c r="CC91" s="57" t="str">
        <f t="shared" ca="1" si="88"/>
        <v/>
      </c>
      <c r="CD91" s="57"/>
      <c r="CE91" s="57" t="str">
        <f t="shared" ca="1" si="89"/>
        <v/>
      </c>
      <c r="CF91" s="57" t="str">
        <f t="shared" ca="1" si="90"/>
        <v/>
      </c>
      <c r="CG91" s="57" t="str">
        <f t="shared" ca="1" si="91"/>
        <v/>
      </c>
      <c r="CH91" s="57" t="str">
        <f t="shared" ca="1" si="92"/>
        <v/>
      </c>
      <c r="CI91" s="57" t="str">
        <f t="shared" ca="1" si="93"/>
        <v/>
      </c>
      <c r="CJ91" s="57"/>
      <c r="CK91" s="57" t="str">
        <f t="shared" ref="CK91:CM112" ca="1" si="118">IFERROR(INDIRECT($C91&amp;"!"&amp;CK$9),"")</f>
        <v/>
      </c>
      <c r="CL91" s="57" t="str">
        <f t="shared" ca="1" si="118"/>
        <v/>
      </c>
      <c r="CM91" s="57" t="str">
        <f t="shared" ca="1" si="118"/>
        <v/>
      </c>
      <c r="CN91" s="57" t="str">
        <f t="shared" ca="1" si="116"/>
        <v/>
      </c>
      <c r="CO91" s="57" t="str">
        <f t="shared" ca="1" si="112"/>
        <v/>
      </c>
      <c r="CP91" s="57" t="str">
        <f t="shared" ca="1" si="112"/>
        <v/>
      </c>
      <c r="CQ91" s="57" t="str">
        <f t="shared" ca="1" si="112"/>
        <v/>
      </c>
      <c r="CR91" s="57" t="str">
        <f t="shared" ca="1" si="112"/>
        <v/>
      </c>
      <c r="CS91" s="57" t="str">
        <f t="shared" ca="1" si="112"/>
        <v/>
      </c>
      <c r="CT91" s="57" t="str">
        <f t="shared" ca="1" si="117"/>
        <v/>
      </c>
      <c r="CU91" s="57" t="str">
        <f t="shared" ca="1" si="117"/>
        <v/>
      </c>
      <c r="CV91" s="57" t="str">
        <f t="shared" ca="1" si="117"/>
        <v/>
      </c>
      <c r="CW91" s="57" t="str">
        <f t="shared" ca="1" si="117"/>
        <v/>
      </c>
      <c r="CX91" s="57" t="str">
        <f t="shared" ca="1" si="94"/>
        <v/>
      </c>
      <c r="CY91" s="57" t="str">
        <f t="shared" ca="1" si="70"/>
        <v/>
      </c>
      <c r="CZ91" s="57" t="str">
        <f t="shared" ca="1" si="70"/>
        <v/>
      </c>
      <c r="DA91" s="57" t="str">
        <f t="shared" ca="1" si="69"/>
        <v/>
      </c>
      <c r="DB91" s="57" t="str">
        <f t="shared" ca="1" si="69"/>
        <v/>
      </c>
      <c r="DC91" s="57" t="str">
        <f t="shared" ca="1" si="69"/>
        <v/>
      </c>
      <c r="DD91" s="57" t="str">
        <f t="shared" ca="1" si="69"/>
        <v/>
      </c>
      <c r="DE91" s="57" t="str">
        <f t="shared" ca="1" si="69"/>
        <v/>
      </c>
      <c r="DF91" s="57" t="str">
        <f t="shared" ca="1" si="69"/>
        <v/>
      </c>
      <c r="DG91" s="57" t="str">
        <f t="shared" ca="1" si="69"/>
        <v/>
      </c>
      <c r="DH91" s="57" t="str">
        <f t="shared" ca="1" si="95"/>
        <v/>
      </c>
      <c r="DI91" s="57" t="str">
        <f t="shared" ca="1" si="113"/>
        <v/>
      </c>
      <c r="DJ91" s="57" t="str">
        <f t="shared" ca="1" si="113"/>
        <v/>
      </c>
      <c r="DK91" s="57" t="str">
        <f t="shared" ca="1" si="113"/>
        <v/>
      </c>
      <c r="DL91" s="57" t="str">
        <f t="shared" ca="1" si="113"/>
        <v/>
      </c>
      <c r="DM91" s="57" t="str">
        <f t="shared" ca="1" si="96"/>
        <v/>
      </c>
      <c r="DN91" s="57" t="str">
        <f t="shared" ca="1" si="75"/>
        <v/>
      </c>
      <c r="DO91" s="57" t="str">
        <f t="shared" ca="1" si="75"/>
        <v/>
      </c>
      <c r="DP91" s="57" t="str">
        <f t="shared" ca="1" si="75"/>
        <v/>
      </c>
      <c r="DQ91" s="57" t="str">
        <f t="shared" ca="1" si="75"/>
        <v/>
      </c>
      <c r="DR91" s="57" t="str">
        <f t="shared" ca="1" si="75"/>
        <v/>
      </c>
      <c r="DS91" s="57" t="str">
        <f t="shared" ca="1" si="75"/>
        <v/>
      </c>
    </row>
    <row r="92" spans="1:123" s="64" customFormat="1">
      <c r="A92" s="57" t="str">
        <f t="shared" ca="1" si="84"/>
        <v/>
      </c>
      <c r="B92" s="109" t="str">
        <f t="shared" ca="1" si="85"/>
        <v/>
      </c>
      <c r="C92" s="110">
        <v>82</v>
      </c>
      <c r="D92" s="110" t="str">
        <f t="shared" ca="1" si="97"/>
        <v/>
      </c>
      <c r="E92" s="111"/>
      <c r="F92" s="111"/>
      <c r="G92" s="110" t="str">
        <f t="shared" ca="1" si="98"/>
        <v/>
      </c>
      <c r="H92" s="110" t="str">
        <f t="shared" ca="1" si="99"/>
        <v/>
      </c>
      <c r="I92" s="112" t="str">
        <f ca="1">IFERROR(VLOOKUP(H92,Parameter!L:M,2,FALSE),"")</f>
        <v/>
      </c>
      <c r="J92" s="110" t="str">
        <f t="shared" ca="1" si="100"/>
        <v/>
      </c>
      <c r="K92" s="112" t="str">
        <f ca="1">IFERROR(VLOOKUP(J92,Parameter!I:K,3,FALSE),"")</f>
        <v/>
      </c>
      <c r="L92" s="110" t="str">
        <f t="shared" ca="1" si="101"/>
        <v/>
      </c>
      <c r="M92" s="112" t="str">
        <f ca="1">IFERROR(VLOOKUP(L92,Parameter!F:H,3,FALSE),"")</f>
        <v/>
      </c>
      <c r="N92" s="110" t="str">
        <f t="shared" ca="1" si="102"/>
        <v/>
      </c>
      <c r="O92" s="112" t="str">
        <f ca="1">IFERROR(VLOOKUP(N92,Parameter!C:E,3,FALSE),"")</f>
        <v/>
      </c>
      <c r="P92" s="112" t="str">
        <f t="shared" ca="1" si="103"/>
        <v/>
      </c>
      <c r="Q92" s="112" t="str">
        <f t="shared" ca="1" si="104"/>
        <v/>
      </c>
      <c r="R92" s="110" t="str">
        <f t="shared" ca="1" si="86"/>
        <v/>
      </c>
      <c r="S92" s="110" t="str">
        <f t="shared" ca="1" si="105"/>
        <v/>
      </c>
      <c r="T92" s="110" t="str">
        <f t="shared" ca="1" si="106"/>
        <v/>
      </c>
      <c r="U92" s="112" t="str">
        <f t="shared" ca="1" si="107"/>
        <v/>
      </c>
      <c r="V92" s="112" t="str">
        <f t="shared" ca="1" si="107"/>
        <v/>
      </c>
      <c r="W92" s="112" t="str">
        <f t="shared" ca="1" si="107"/>
        <v/>
      </c>
      <c r="X92" s="112" t="str">
        <f t="shared" ca="1" si="107"/>
        <v/>
      </c>
      <c r="Y92" s="110" t="str">
        <f t="shared" ca="1" si="107"/>
        <v/>
      </c>
      <c r="Z92" s="110" t="str">
        <f t="shared" ca="1" si="108"/>
        <v/>
      </c>
      <c r="AA92" s="111" t="str">
        <f t="shared" ca="1" si="109"/>
        <v/>
      </c>
      <c r="AB92" s="112" t="str">
        <f t="shared" ca="1" si="109"/>
        <v/>
      </c>
      <c r="AC92" s="112" t="str">
        <f t="shared" ca="1" si="109"/>
        <v/>
      </c>
      <c r="AD92" s="112" t="str">
        <f t="shared" ca="1" si="78"/>
        <v/>
      </c>
      <c r="AE92" s="111" t="str">
        <f t="shared" ca="1" si="79"/>
        <v/>
      </c>
      <c r="AF92" s="110" t="str">
        <f t="shared" ca="1" si="87"/>
        <v/>
      </c>
      <c r="AG92" s="110" t="str">
        <f t="shared" ca="1" si="80"/>
        <v/>
      </c>
      <c r="AH92" s="110" t="str">
        <f t="shared" ca="1" si="81"/>
        <v/>
      </c>
      <c r="AI92" s="113" t="str">
        <f t="shared" ca="1" si="110"/>
        <v/>
      </c>
      <c r="AJ92" s="114" t="str">
        <f t="shared" ca="1" si="77"/>
        <v/>
      </c>
      <c r="AK92" s="110" t="str">
        <f t="shared" ca="1" si="77"/>
        <v/>
      </c>
      <c r="AL92" s="177" t="str">
        <f t="shared" ca="1" si="77"/>
        <v/>
      </c>
      <c r="AM92" s="177" t="str">
        <f t="shared" ca="1" si="77"/>
        <v/>
      </c>
      <c r="AN92" s="110" t="str">
        <f t="shared" ca="1" si="77"/>
        <v/>
      </c>
      <c r="AO92" s="110" t="str">
        <f t="shared" ca="1" si="77"/>
        <v/>
      </c>
      <c r="AP92" s="110" t="str">
        <f t="shared" ca="1" si="77"/>
        <v/>
      </c>
      <c r="AQ92" s="110" t="str">
        <f t="shared" ca="1" si="77"/>
        <v/>
      </c>
      <c r="AR92" s="110" t="str">
        <f t="shared" ca="1" si="77"/>
        <v/>
      </c>
      <c r="AS92" s="57" t="str">
        <f ca="1">IFERROR(VLOOKUP(L92,Parameter!F:O,10,FALSE),"")</f>
        <v/>
      </c>
      <c r="AT92" s="61" t="str">
        <f ca="1">IF(D92="","",IFERROR(IF(VLOOKUP(N92,Parameter!C:L,10,FALSE)=$AT$8,"ok","F"),"L"))</f>
        <v/>
      </c>
      <c r="AU92" s="110" t="str">
        <f t="shared" ca="1" si="82"/>
        <v/>
      </c>
      <c r="AV92" s="110" t="str">
        <f t="shared" ca="1" si="82"/>
        <v/>
      </c>
      <c r="AW92" s="110" t="str">
        <f t="shared" ca="1" si="82"/>
        <v/>
      </c>
      <c r="AX92" s="110" t="str">
        <f t="shared" ca="1" si="82"/>
        <v/>
      </c>
      <c r="AY92" s="110" t="str">
        <f t="shared" ca="1" si="82"/>
        <v/>
      </c>
      <c r="AZ92" s="110" t="str">
        <f t="shared" ca="1" si="82"/>
        <v/>
      </c>
      <c r="BA92" s="110" t="str">
        <f t="shared" ca="1" si="83"/>
        <v/>
      </c>
      <c r="BB92" s="110" t="str">
        <f t="shared" ca="1" si="83"/>
        <v/>
      </c>
      <c r="BC92" s="110" t="str">
        <f t="shared" ca="1" si="83"/>
        <v/>
      </c>
      <c r="BD92" s="110" t="str">
        <f t="shared" ca="1" si="83"/>
        <v/>
      </c>
      <c r="BE92" s="110" t="str">
        <f t="shared" ca="1" si="83"/>
        <v/>
      </c>
      <c r="BF92" s="110" t="str">
        <f t="shared" ca="1" si="115"/>
        <v/>
      </c>
      <c r="BG92" s="110" t="str">
        <f t="shared" ca="1" si="115"/>
        <v/>
      </c>
      <c r="BH92" s="110" t="str">
        <f t="shared" ca="1" si="115"/>
        <v/>
      </c>
      <c r="BI92" s="110" t="str">
        <f t="shared" ca="1" si="115"/>
        <v/>
      </c>
      <c r="BJ92" s="110" t="str">
        <f t="shared" ca="1" si="115"/>
        <v/>
      </c>
      <c r="BK92" s="110" t="str">
        <f t="shared" ca="1" si="115"/>
        <v/>
      </c>
      <c r="BL92" s="110" t="str">
        <f t="shared" ca="1" si="115"/>
        <v/>
      </c>
      <c r="BM92" s="110" t="str">
        <f t="shared" ca="1" si="115"/>
        <v/>
      </c>
      <c r="BN92" s="110" t="str">
        <f t="shared" ca="1" si="114"/>
        <v/>
      </c>
      <c r="BO92" s="110" t="str">
        <f t="shared" ca="1" si="114"/>
        <v/>
      </c>
      <c r="BP92" s="110" t="str">
        <f t="shared" ca="1" si="114"/>
        <v/>
      </c>
      <c r="BQ92" s="110" t="str">
        <f t="shared" ca="1" si="114"/>
        <v/>
      </c>
      <c r="BR92" s="110" t="str">
        <f t="shared" ca="1" si="115"/>
        <v/>
      </c>
      <c r="BS92" s="110" t="str">
        <f t="shared" ca="1" si="115"/>
        <v/>
      </c>
      <c r="BT92" s="110" t="str">
        <f t="shared" ca="1" si="115"/>
        <v/>
      </c>
      <c r="BU92" s="110" t="str">
        <f t="shared" ca="1" si="115"/>
        <v/>
      </c>
      <c r="BV92" s="110" t="str">
        <f t="shared" ca="1" si="111"/>
        <v/>
      </c>
      <c r="BW92" s="57" t="str">
        <f t="shared" ca="1" si="111"/>
        <v/>
      </c>
      <c r="BX92" s="57" t="str">
        <f t="shared" ca="1" si="111"/>
        <v/>
      </c>
      <c r="BY92" s="57" t="str">
        <f t="shared" ca="1" si="72"/>
        <v/>
      </c>
      <c r="BZ92" s="57" t="str">
        <f t="shared" ca="1" si="72"/>
        <v/>
      </c>
      <c r="CA92" s="57" t="str">
        <f t="shared" ca="1" si="72"/>
        <v/>
      </c>
      <c r="CB92" s="57" t="str">
        <f t="shared" ca="1" si="72"/>
        <v/>
      </c>
      <c r="CC92" s="57" t="str">
        <f t="shared" ca="1" si="88"/>
        <v/>
      </c>
      <c r="CD92" s="57"/>
      <c r="CE92" s="57" t="str">
        <f t="shared" ca="1" si="89"/>
        <v/>
      </c>
      <c r="CF92" s="57" t="str">
        <f t="shared" ca="1" si="90"/>
        <v/>
      </c>
      <c r="CG92" s="57" t="str">
        <f t="shared" ca="1" si="91"/>
        <v/>
      </c>
      <c r="CH92" s="57" t="str">
        <f t="shared" ca="1" si="92"/>
        <v/>
      </c>
      <c r="CI92" s="57" t="str">
        <f t="shared" ca="1" si="93"/>
        <v/>
      </c>
      <c r="CJ92" s="57"/>
      <c r="CK92" s="57" t="str">
        <f t="shared" ca="1" si="118"/>
        <v/>
      </c>
      <c r="CL92" s="57" t="str">
        <f t="shared" ca="1" si="118"/>
        <v/>
      </c>
      <c r="CM92" s="57" t="str">
        <f t="shared" ca="1" si="118"/>
        <v/>
      </c>
      <c r="CN92" s="57" t="str">
        <f t="shared" ca="1" si="116"/>
        <v/>
      </c>
      <c r="CO92" s="57" t="str">
        <f t="shared" ca="1" si="112"/>
        <v/>
      </c>
      <c r="CP92" s="57" t="str">
        <f t="shared" ca="1" si="112"/>
        <v/>
      </c>
      <c r="CQ92" s="57" t="str">
        <f t="shared" ca="1" si="112"/>
        <v/>
      </c>
      <c r="CR92" s="57" t="str">
        <f t="shared" ca="1" si="112"/>
        <v/>
      </c>
      <c r="CS92" s="57" t="str">
        <f t="shared" ca="1" si="112"/>
        <v/>
      </c>
      <c r="CT92" s="57" t="str">
        <f t="shared" ca="1" si="117"/>
        <v/>
      </c>
      <c r="CU92" s="57" t="str">
        <f t="shared" ca="1" si="117"/>
        <v/>
      </c>
      <c r="CV92" s="57" t="str">
        <f t="shared" ca="1" si="117"/>
        <v/>
      </c>
      <c r="CW92" s="57" t="str">
        <f t="shared" ca="1" si="117"/>
        <v/>
      </c>
      <c r="CX92" s="57" t="str">
        <f t="shared" ca="1" si="94"/>
        <v/>
      </c>
      <c r="CY92" s="57" t="str">
        <f t="shared" ca="1" si="70"/>
        <v/>
      </c>
      <c r="CZ92" s="57" t="str">
        <f t="shared" ca="1" si="70"/>
        <v/>
      </c>
      <c r="DA92" s="57" t="str">
        <f t="shared" ca="1" si="69"/>
        <v/>
      </c>
      <c r="DB92" s="57" t="str">
        <f t="shared" ca="1" si="69"/>
        <v/>
      </c>
      <c r="DC92" s="57" t="str">
        <f t="shared" ca="1" si="69"/>
        <v/>
      </c>
      <c r="DD92" s="57" t="str">
        <f t="shared" ca="1" si="69"/>
        <v/>
      </c>
      <c r="DE92" s="57" t="str">
        <f t="shared" ca="1" si="69"/>
        <v/>
      </c>
      <c r="DF92" s="57" t="str">
        <f t="shared" ca="1" si="69"/>
        <v/>
      </c>
      <c r="DG92" s="57" t="str">
        <f t="shared" ca="1" si="69"/>
        <v/>
      </c>
      <c r="DH92" s="57" t="str">
        <f t="shared" ca="1" si="95"/>
        <v/>
      </c>
      <c r="DI92" s="57" t="str">
        <f t="shared" ca="1" si="113"/>
        <v/>
      </c>
      <c r="DJ92" s="57" t="str">
        <f t="shared" ca="1" si="113"/>
        <v/>
      </c>
      <c r="DK92" s="57" t="str">
        <f t="shared" ca="1" si="113"/>
        <v/>
      </c>
      <c r="DL92" s="57" t="str">
        <f t="shared" ca="1" si="113"/>
        <v/>
      </c>
      <c r="DM92" s="57" t="str">
        <f t="shared" ca="1" si="96"/>
        <v/>
      </c>
      <c r="DN92" s="57" t="str">
        <f t="shared" ca="1" si="75"/>
        <v/>
      </c>
      <c r="DO92" s="57" t="str">
        <f t="shared" ca="1" si="75"/>
        <v/>
      </c>
      <c r="DP92" s="57" t="str">
        <f t="shared" ca="1" si="75"/>
        <v/>
      </c>
      <c r="DQ92" s="57" t="str">
        <f t="shared" ca="1" si="75"/>
        <v/>
      </c>
      <c r="DR92" s="57" t="str">
        <f t="shared" ca="1" si="75"/>
        <v/>
      </c>
      <c r="DS92" s="57" t="str">
        <f t="shared" ca="1" si="75"/>
        <v/>
      </c>
    </row>
    <row r="93" spans="1:123" s="64" customFormat="1">
      <c r="A93" s="57" t="str">
        <f t="shared" ca="1" si="84"/>
        <v/>
      </c>
      <c r="B93" s="106" t="str">
        <f t="shared" ca="1" si="85"/>
        <v/>
      </c>
      <c r="C93" s="60">
        <v>83</v>
      </c>
      <c r="D93" s="57" t="str">
        <f t="shared" ca="1" si="97"/>
        <v/>
      </c>
      <c r="E93" s="61"/>
      <c r="F93" s="61"/>
      <c r="G93" s="57" t="str">
        <f t="shared" ca="1" si="98"/>
        <v/>
      </c>
      <c r="H93" s="57" t="str">
        <f t="shared" ca="1" si="99"/>
        <v/>
      </c>
      <c r="I93" s="61" t="str">
        <f ca="1">IFERROR(VLOOKUP(H93,Parameter!L:M,2,FALSE),"")</f>
        <v/>
      </c>
      <c r="J93" s="57" t="str">
        <f t="shared" ca="1" si="100"/>
        <v/>
      </c>
      <c r="K93" s="61" t="str">
        <f ca="1">IFERROR(VLOOKUP(J93,Parameter!I:K,3,FALSE),"")</f>
        <v/>
      </c>
      <c r="L93" s="57" t="str">
        <f t="shared" ca="1" si="101"/>
        <v/>
      </c>
      <c r="M93" s="61" t="str">
        <f ca="1">IFERROR(VLOOKUP(L93,Parameter!F:H,3,FALSE),"")</f>
        <v/>
      </c>
      <c r="N93" s="57" t="str">
        <f t="shared" ca="1" si="102"/>
        <v/>
      </c>
      <c r="O93" s="61" t="str">
        <f ca="1">IFERROR(VLOOKUP(N93,Parameter!C:E,3,FALSE),"")</f>
        <v/>
      </c>
      <c r="P93" s="61" t="str">
        <f t="shared" ca="1" si="103"/>
        <v/>
      </c>
      <c r="Q93" s="61" t="str">
        <f t="shared" ca="1" si="104"/>
        <v/>
      </c>
      <c r="R93" s="57" t="str">
        <f t="shared" ca="1" si="86"/>
        <v/>
      </c>
      <c r="S93" s="57" t="str">
        <f t="shared" ca="1" si="105"/>
        <v/>
      </c>
      <c r="T93" s="57" t="str">
        <f t="shared" ca="1" si="106"/>
        <v/>
      </c>
      <c r="U93" s="61" t="str">
        <f t="shared" ca="1" si="107"/>
        <v/>
      </c>
      <c r="V93" s="61" t="str">
        <f t="shared" ca="1" si="107"/>
        <v/>
      </c>
      <c r="W93" s="61" t="str">
        <f t="shared" ca="1" si="107"/>
        <v/>
      </c>
      <c r="X93" s="61" t="str">
        <f t="shared" ca="1" si="107"/>
        <v/>
      </c>
      <c r="Y93" s="57" t="str">
        <f t="shared" ca="1" si="107"/>
        <v/>
      </c>
      <c r="Z93" s="57" t="str">
        <f t="shared" ca="1" si="108"/>
        <v/>
      </c>
      <c r="AA93" s="61" t="str">
        <f t="shared" ca="1" si="109"/>
        <v/>
      </c>
      <c r="AB93" s="61" t="str">
        <f t="shared" ca="1" si="109"/>
        <v/>
      </c>
      <c r="AC93" s="61" t="str">
        <f t="shared" ca="1" si="109"/>
        <v/>
      </c>
      <c r="AD93" s="61" t="str">
        <f t="shared" ca="1" si="78"/>
        <v/>
      </c>
      <c r="AE93" s="61" t="str">
        <f t="shared" ca="1" si="79"/>
        <v/>
      </c>
      <c r="AF93" s="57" t="str">
        <f t="shared" ca="1" si="87"/>
        <v/>
      </c>
      <c r="AG93" s="57" t="str">
        <f t="shared" ca="1" si="80"/>
        <v/>
      </c>
      <c r="AH93" s="57" t="str">
        <f t="shared" ca="1" si="81"/>
        <v/>
      </c>
      <c r="AI93" s="62" t="str">
        <f t="shared" ca="1" si="110"/>
        <v/>
      </c>
      <c r="AJ93" s="63" t="str">
        <f t="shared" ca="1" si="77"/>
        <v/>
      </c>
      <c r="AK93" s="57" t="str">
        <f t="shared" ca="1" si="77"/>
        <v/>
      </c>
      <c r="AL93" s="176" t="str">
        <f t="shared" ca="1" si="77"/>
        <v/>
      </c>
      <c r="AM93" s="176" t="str">
        <f t="shared" ca="1" si="77"/>
        <v/>
      </c>
      <c r="AN93" s="57" t="str">
        <f t="shared" ca="1" si="77"/>
        <v/>
      </c>
      <c r="AO93" s="57" t="str">
        <f t="shared" ca="1" si="77"/>
        <v/>
      </c>
      <c r="AP93" s="57" t="str">
        <f t="shared" ca="1" si="77"/>
        <v/>
      </c>
      <c r="AQ93" s="57" t="str">
        <f t="shared" ca="1" si="77"/>
        <v/>
      </c>
      <c r="AR93" s="57" t="str">
        <f t="shared" ca="1" si="77"/>
        <v/>
      </c>
      <c r="AS93" s="57" t="str">
        <f ca="1">IFERROR(VLOOKUP(L93,Parameter!F:O,10,FALSE),"")</f>
        <v/>
      </c>
      <c r="AT93" s="61" t="str">
        <f ca="1">IF(D93="","",IFERROR(IF(VLOOKUP(N93,Parameter!C:L,10,FALSE)=$AT$8,"ok","F"),"L"))</f>
        <v/>
      </c>
      <c r="AU93" s="57" t="str">
        <f t="shared" ca="1" si="82"/>
        <v/>
      </c>
      <c r="AV93" s="57" t="str">
        <f t="shared" ca="1" si="82"/>
        <v/>
      </c>
      <c r="AW93" s="57" t="str">
        <f t="shared" ca="1" si="82"/>
        <v/>
      </c>
      <c r="AX93" s="57" t="str">
        <f t="shared" ca="1" si="82"/>
        <v/>
      </c>
      <c r="AY93" s="57" t="str">
        <f t="shared" ca="1" si="82"/>
        <v/>
      </c>
      <c r="AZ93" s="57" t="str">
        <f t="shared" ca="1" si="82"/>
        <v/>
      </c>
      <c r="BA93" s="57" t="str">
        <f t="shared" ca="1" si="83"/>
        <v/>
      </c>
      <c r="BB93" s="57" t="str">
        <f t="shared" ca="1" si="83"/>
        <v/>
      </c>
      <c r="BC93" s="57" t="str">
        <f t="shared" ca="1" si="83"/>
        <v/>
      </c>
      <c r="BD93" s="57" t="str">
        <f t="shared" ca="1" si="83"/>
        <v/>
      </c>
      <c r="BE93" s="57" t="str">
        <f t="shared" ca="1" si="83"/>
        <v/>
      </c>
      <c r="BF93" s="57" t="str">
        <f t="shared" ca="1" si="115"/>
        <v/>
      </c>
      <c r="BG93" s="57" t="str">
        <f t="shared" ca="1" si="115"/>
        <v/>
      </c>
      <c r="BH93" s="57" t="str">
        <f t="shared" ca="1" si="115"/>
        <v/>
      </c>
      <c r="BI93" s="57" t="str">
        <f t="shared" ca="1" si="115"/>
        <v/>
      </c>
      <c r="BJ93" s="57" t="str">
        <f t="shared" ca="1" si="115"/>
        <v/>
      </c>
      <c r="BK93" s="57" t="str">
        <f t="shared" ca="1" si="115"/>
        <v/>
      </c>
      <c r="BL93" s="57" t="str">
        <f t="shared" ca="1" si="115"/>
        <v/>
      </c>
      <c r="BM93" s="57" t="str">
        <f t="shared" ca="1" si="115"/>
        <v/>
      </c>
      <c r="BN93" s="57" t="str">
        <f t="shared" ca="1" si="114"/>
        <v/>
      </c>
      <c r="BO93" s="57" t="str">
        <f t="shared" ca="1" si="114"/>
        <v/>
      </c>
      <c r="BP93" s="57" t="str">
        <f t="shared" ca="1" si="114"/>
        <v/>
      </c>
      <c r="BQ93" s="57" t="str">
        <f t="shared" ca="1" si="114"/>
        <v/>
      </c>
      <c r="BR93" s="57" t="str">
        <f t="shared" ca="1" si="115"/>
        <v/>
      </c>
      <c r="BS93" s="57" t="str">
        <f t="shared" ca="1" si="115"/>
        <v/>
      </c>
      <c r="BT93" s="57" t="str">
        <f t="shared" ca="1" si="115"/>
        <v/>
      </c>
      <c r="BU93" s="57" t="str">
        <f t="shared" ca="1" si="115"/>
        <v/>
      </c>
      <c r="BV93" s="57" t="str">
        <f t="shared" ca="1" si="111"/>
        <v/>
      </c>
      <c r="BW93" s="57" t="str">
        <f t="shared" ca="1" si="111"/>
        <v/>
      </c>
      <c r="BX93" s="57" t="str">
        <f t="shared" ca="1" si="111"/>
        <v/>
      </c>
      <c r="BY93" s="57" t="str">
        <f t="shared" ca="1" si="72"/>
        <v/>
      </c>
      <c r="BZ93" s="57" t="str">
        <f t="shared" ca="1" si="72"/>
        <v/>
      </c>
      <c r="CA93" s="57" t="str">
        <f t="shared" ca="1" si="72"/>
        <v/>
      </c>
      <c r="CB93" s="57" t="str">
        <f t="shared" ca="1" si="72"/>
        <v/>
      </c>
      <c r="CC93" s="57" t="str">
        <f t="shared" ca="1" si="88"/>
        <v/>
      </c>
      <c r="CD93" s="57"/>
      <c r="CE93" s="57" t="str">
        <f t="shared" ca="1" si="89"/>
        <v/>
      </c>
      <c r="CF93" s="57" t="str">
        <f t="shared" ca="1" si="90"/>
        <v/>
      </c>
      <c r="CG93" s="57" t="str">
        <f t="shared" ca="1" si="91"/>
        <v/>
      </c>
      <c r="CH93" s="57" t="str">
        <f t="shared" ca="1" si="92"/>
        <v/>
      </c>
      <c r="CI93" s="57" t="str">
        <f t="shared" ca="1" si="93"/>
        <v/>
      </c>
      <c r="CJ93" s="57"/>
      <c r="CK93" s="57" t="str">
        <f t="shared" ca="1" si="118"/>
        <v/>
      </c>
      <c r="CL93" s="57" t="str">
        <f t="shared" ca="1" si="118"/>
        <v/>
      </c>
      <c r="CM93" s="57" t="str">
        <f t="shared" ca="1" si="118"/>
        <v/>
      </c>
      <c r="CN93" s="57" t="str">
        <f t="shared" ca="1" si="116"/>
        <v/>
      </c>
      <c r="CO93" s="57" t="str">
        <f t="shared" ca="1" si="112"/>
        <v/>
      </c>
      <c r="CP93" s="57" t="str">
        <f t="shared" ca="1" si="112"/>
        <v/>
      </c>
      <c r="CQ93" s="57" t="str">
        <f t="shared" ca="1" si="112"/>
        <v/>
      </c>
      <c r="CR93" s="57" t="str">
        <f t="shared" ca="1" si="112"/>
        <v/>
      </c>
      <c r="CS93" s="57" t="str">
        <f t="shared" ca="1" si="112"/>
        <v/>
      </c>
      <c r="CT93" s="57" t="str">
        <f t="shared" ca="1" si="117"/>
        <v/>
      </c>
      <c r="CU93" s="57" t="str">
        <f t="shared" ca="1" si="117"/>
        <v/>
      </c>
      <c r="CV93" s="57" t="str">
        <f t="shared" ca="1" si="117"/>
        <v/>
      </c>
      <c r="CW93" s="57" t="str">
        <f t="shared" ca="1" si="117"/>
        <v/>
      </c>
      <c r="CX93" s="57" t="str">
        <f t="shared" ca="1" si="94"/>
        <v/>
      </c>
      <c r="CY93" s="57" t="str">
        <f t="shared" ca="1" si="70"/>
        <v/>
      </c>
      <c r="CZ93" s="57" t="str">
        <f t="shared" ca="1" si="70"/>
        <v/>
      </c>
      <c r="DA93" s="57" t="str">
        <f t="shared" ca="1" si="69"/>
        <v/>
      </c>
      <c r="DB93" s="57" t="str">
        <f t="shared" ca="1" si="69"/>
        <v/>
      </c>
      <c r="DC93" s="57" t="str">
        <f t="shared" ca="1" si="69"/>
        <v/>
      </c>
      <c r="DD93" s="57" t="str">
        <f t="shared" ca="1" si="69"/>
        <v/>
      </c>
      <c r="DE93" s="57" t="str">
        <f t="shared" ca="1" si="69"/>
        <v/>
      </c>
      <c r="DF93" s="57" t="str">
        <f t="shared" ca="1" si="69"/>
        <v/>
      </c>
      <c r="DG93" s="57" t="str">
        <f t="shared" ca="1" si="69"/>
        <v/>
      </c>
      <c r="DH93" s="57" t="str">
        <f t="shared" ca="1" si="95"/>
        <v/>
      </c>
      <c r="DI93" s="57" t="str">
        <f t="shared" ca="1" si="113"/>
        <v/>
      </c>
      <c r="DJ93" s="57" t="str">
        <f t="shared" ca="1" si="113"/>
        <v/>
      </c>
      <c r="DK93" s="57" t="str">
        <f t="shared" ca="1" si="113"/>
        <v/>
      </c>
      <c r="DL93" s="57" t="str">
        <f t="shared" ca="1" si="113"/>
        <v/>
      </c>
      <c r="DM93" s="57" t="str">
        <f t="shared" ca="1" si="96"/>
        <v/>
      </c>
      <c r="DN93" s="57" t="str">
        <f t="shared" ca="1" si="75"/>
        <v/>
      </c>
      <c r="DO93" s="57" t="str">
        <f t="shared" ca="1" si="75"/>
        <v/>
      </c>
      <c r="DP93" s="57" t="str">
        <f t="shared" ca="1" si="75"/>
        <v/>
      </c>
      <c r="DQ93" s="57" t="str">
        <f t="shared" ca="1" si="75"/>
        <v/>
      </c>
      <c r="DR93" s="57" t="str">
        <f t="shared" ca="1" si="75"/>
        <v/>
      </c>
      <c r="DS93" s="57" t="str">
        <f t="shared" ca="1" si="75"/>
        <v/>
      </c>
    </row>
    <row r="94" spans="1:123" s="64" customFormat="1">
      <c r="A94" s="57" t="str">
        <f t="shared" ca="1" si="84"/>
        <v/>
      </c>
      <c r="B94" s="109" t="str">
        <f t="shared" ca="1" si="85"/>
        <v/>
      </c>
      <c r="C94" s="110">
        <v>84</v>
      </c>
      <c r="D94" s="110" t="str">
        <f t="shared" ca="1" si="97"/>
        <v/>
      </c>
      <c r="E94" s="111"/>
      <c r="F94" s="111"/>
      <c r="G94" s="110" t="str">
        <f t="shared" ca="1" si="98"/>
        <v/>
      </c>
      <c r="H94" s="110" t="str">
        <f t="shared" ca="1" si="99"/>
        <v/>
      </c>
      <c r="I94" s="112" t="str">
        <f ca="1">IFERROR(VLOOKUP(H94,Parameter!L:M,2,FALSE),"")</f>
        <v/>
      </c>
      <c r="J94" s="110" t="str">
        <f t="shared" ca="1" si="100"/>
        <v/>
      </c>
      <c r="K94" s="112" t="str">
        <f ca="1">IFERROR(VLOOKUP(J94,Parameter!I:K,3,FALSE),"")</f>
        <v/>
      </c>
      <c r="L94" s="110" t="str">
        <f t="shared" ca="1" si="101"/>
        <v/>
      </c>
      <c r="M94" s="112" t="str">
        <f ca="1">IFERROR(VLOOKUP(L94,Parameter!F:H,3,FALSE),"")</f>
        <v/>
      </c>
      <c r="N94" s="110" t="str">
        <f t="shared" ca="1" si="102"/>
        <v/>
      </c>
      <c r="O94" s="112" t="str">
        <f ca="1">IFERROR(VLOOKUP(N94,Parameter!C:E,3,FALSE),"")</f>
        <v/>
      </c>
      <c r="P94" s="112" t="str">
        <f t="shared" ca="1" si="103"/>
        <v/>
      </c>
      <c r="Q94" s="112" t="str">
        <f t="shared" ca="1" si="104"/>
        <v/>
      </c>
      <c r="R94" s="110" t="str">
        <f t="shared" ca="1" si="86"/>
        <v/>
      </c>
      <c r="S94" s="110" t="str">
        <f t="shared" ca="1" si="105"/>
        <v/>
      </c>
      <c r="T94" s="110" t="str">
        <f t="shared" ca="1" si="106"/>
        <v/>
      </c>
      <c r="U94" s="112" t="str">
        <f t="shared" ca="1" si="107"/>
        <v/>
      </c>
      <c r="V94" s="112" t="str">
        <f t="shared" ca="1" si="107"/>
        <v/>
      </c>
      <c r="W94" s="112" t="str">
        <f t="shared" ca="1" si="107"/>
        <v/>
      </c>
      <c r="X94" s="112" t="str">
        <f t="shared" ca="1" si="107"/>
        <v/>
      </c>
      <c r="Y94" s="110" t="str">
        <f t="shared" ca="1" si="107"/>
        <v/>
      </c>
      <c r="Z94" s="110" t="str">
        <f t="shared" ca="1" si="108"/>
        <v/>
      </c>
      <c r="AA94" s="111" t="str">
        <f t="shared" ca="1" si="109"/>
        <v/>
      </c>
      <c r="AB94" s="112" t="str">
        <f t="shared" ca="1" si="109"/>
        <v/>
      </c>
      <c r="AC94" s="112" t="str">
        <f t="shared" ca="1" si="109"/>
        <v/>
      </c>
      <c r="AD94" s="112" t="str">
        <f t="shared" ca="1" si="78"/>
        <v/>
      </c>
      <c r="AE94" s="111" t="str">
        <f t="shared" ca="1" si="79"/>
        <v/>
      </c>
      <c r="AF94" s="110" t="str">
        <f t="shared" ca="1" si="87"/>
        <v/>
      </c>
      <c r="AG94" s="110" t="str">
        <f t="shared" ca="1" si="80"/>
        <v/>
      </c>
      <c r="AH94" s="110" t="str">
        <f t="shared" ca="1" si="81"/>
        <v/>
      </c>
      <c r="AI94" s="113" t="str">
        <f t="shared" ca="1" si="110"/>
        <v/>
      </c>
      <c r="AJ94" s="114" t="str">
        <f t="shared" ca="1" si="77"/>
        <v/>
      </c>
      <c r="AK94" s="110" t="str">
        <f t="shared" ca="1" si="77"/>
        <v/>
      </c>
      <c r="AL94" s="177" t="str">
        <f t="shared" ca="1" si="77"/>
        <v/>
      </c>
      <c r="AM94" s="177" t="str">
        <f t="shared" ca="1" si="77"/>
        <v/>
      </c>
      <c r="AN94" s="110" t="str">
        <f t="shared" ca="1" si="77"/>
        <v/>
      </c>
      <c r="AO94" s="110" t="str">
        <f t="shared" ca="1" si="77"/>
        <v/>
      </c>
      <c r="AP94" s="110" t="str">
        <f t="shared" ca="1" si="77"/>
        <v/>
      </c>
      <c r="AQ94" s="110" t="str">
        <f t="shared" ca="1" si="77"/>
        <v/>
      </c>
      <c r="AR94" s="110" t="str">
        <f t="shared" ca="1" si="77"/>
        <v/>
      </c>
      <c r="AS94" s="57" t="str">
        <f ca="1">IFERROR(VLOOKUP(L94,Parameter!F:O,10,FALSE),"")</f>
        <v/>
      </c>
      <c r="AT94" s="61" t="str">
        <f ca="1">IF(D94="","",IFERROR(IF(VLOOKUP(N94,Parameter!C:L,10,FALSE)=$AT$8,"ok","F"),"L"))</f>
        <v/>
      </c>
      <c r="AU94" s="110" t="str">
        <f t="shared" ca="1" si="82"/>
        <v/>
      </c>
      <c r="AV94" s="110" t="str">
        <f t="shared" ca="1" si="82"/>
        <v/>
      </c>
      <c r="AW94" s="110" t="str">
        <f t="shared" ca="1" si="82"/>
        <v/>
      </c>
      <c r="AX94" s="110" t="str">
        <f t="shared" ca="1" si="82"/>
        <v/>
      </c>
      <c r="AY94" s="110" t="str">
        <f t="shared" ca="1" si="82"/>
        <v/>
      </c>
      <c r="AZ94" s="110" t="str">
        <f t="shared" ca="1" si="82"/>
        <v/>
      </c>
      <c r="BA94" s="110" t="str">
        <f t="shared" ca="1" si="83"/>
        <v/>
      </c>
      <c r="BB94" s="110" t="str">
        <f t="shared" ca="1" si="83"/>
        <v/>
      </c>
      <c r="BC94" s="110" t="str">
        <f t="shared" ca="1" si="83"/>
        <v/>
      </c>
      <c r="BD94" s="110" t="str">
        <f t="shared" ca="1" si="83"/>
        <v/>
      </c>
      <c r="BE94" s="110" t="str">
        <f t="shared" ca="1" si="83"/>
        <v/>
      </c>
      <c r="BF94" s="110" t="str">
        <f t="shared" ca="1" si="115"/>
        <v/>
      </c>
      <c r="BG94" s="110" t="str">
        <f t="shared" ca="1" si="115"/>
        <v/>
      </c>
      <c r="BH94" s="110" t="str">
        <f t="shared" ca="1" si="115"/>
        <v/>
      </c>
      <c r="BI94" s="110" t="str">
        <f t="shared" ca="1" si="115"/>
        <v/>
      </c>
      <c r="BJ94" s="110" t="str">
        <f t="shared" ca="1" si="115"/>
        <v/>
      </c>
      <c r="BK94" s="110" t="str">
        <f t="shared" ca="1" si="115"/>
        <v/>
      </c>
      <c r="BL94" s="110" t="str">
        <f t="shared" ca="1" si="115"/>
        <v/>
      </c>
      <c r="BM94" s="110" t="str">
        <f t="shared" ca="1" si="115"/>
        <v/>
      </c>
      <c r="BN94" s="110" t="str">
        <f t="shared" ca="1" si="114"/>
        <v/>
      </c>
      <c r="BO94" s="110" t="str">
        <f t="shared" ca="1" si="114"/>
        <v/>
      </c>
      <c r="BP94" s="110" t="str">
        <f t="shared" ca="1" si="114"/>
        <v/>
      </c>
      <c r="BQ94" s="110" t="str">
        <f t="shared" ca="1" si="114"/>
        <v/>
      </c>
      <c r="BR94" s="110" t="str">
        <f t="shared" ca="1" si="115"/>
        <v/>
      </c>
      <c r="BS94" s="110" t="str">
        <f t="shared" ca="1" si="115"/>
        <v/>
      </c>
      <c r="BT94" s="110" t="str">
        <f t="shared" ca="1" si="115"/>
        <v/>
      </c>
      <c r="BU94" s="110" t="str">
        <f t="shared" ca="1" si="115"/>
        <v/>
      </c>
      <c r="BV94" s="110" t="str">
        <f t="shared" ref="BV94:BX112" ca="1" si="119">IFERROR(INDIRECT($C94&amp;"!"&amp;BV$9),"")</f>
        <v/>
      </c>
      <c r="BW94" s="57" t="str">
        <f t="shared" ca="1" si="119"/>
        <v/>
      </c>
      <c r="BX94" s="57" t="str">
        <f t="shared" ca="1" si="119"/>
        <v/>
      </c>
      <c r="BY94" s="57" t="str">
        <f t="shared" ca="1" si="72"/>
        <v/>
      </c>
      <c r="BZ94" s="57" t="str">
        <f t="shared" ca="1" si="72"/>
        <v/>
      </c>
      <c r="CA94" s="57" t="str">
        <f t="shared" ca="1" si="72"/>
        <v/>
      </c>
      <c r="CB94" s="57" t="str">
        <f t="shared" ca="1" si="72"/>
        <v/>
      </c>
      <c r="CC94" s="57" t="str">
        <f t="shared" ca="1" si="88"/>
        <v/>
      </c>
      <c r="CD94" s="57"/>
      <c r="CE94" s="57" t="str">
        <f t="shared" ca="1" si="89"/>
        <v/>
      </c>
      <c r="CF94" s="57" t="str">
        <f t="shared" ca="1" si="90"/>
        <v/>
      </c>
      <c r="CG94" s="57" t="str">
        <f t="shared" ca="1" si="91"/>
        <v/>
      </c>
      <c r="CH94" s="57" t="str">
        <f t="shared" ca="1" si="92"/>
        <v/>
      </c>
      <c r="CI94" s="57" t="str">
        <f t="shared" ca="1" si="93"/>
        <v/>
      </c>
      <c r="CJ94" s="57"/>
      <c r="CK94" s="57" t="str">
        <f t="shared" ca="1" si="118"/>
        <v/>
      </c>
      <c r="CL94" s="57" t="str">
        <f t="shared" ca="1" si="118"/>
        <v/>
      </c>
      <c r="CM94" s="57" t="str">
        <f t="shared" ca="1" si="118"/>
        <v/>
      </c>
      <c r="CN94" s="57" t="str">
        <f t="shared" ca="1" si="116"/>
        <v/>
      </c>
      <c r="CO94" s="57" t="str">
        <f t="shared" ca="1" si="112"/>
        <v/>
      </c>
      <c r="CP94" s="57" t="str">
        <f t="shared" ca="1" si="112"/>
        <v/>
      </c>
      <c r="CQ94" s="57" t="str">
        <f t="shared" ca="1" si="112"/>
        <v/>
      </c>
      <c r="CR94" s="57" t="str">
        <f t="shared" ca="1" si="112"/>
        <v/>
      </c>
      <c r="CS94" s="57" t="str">
        <f t="shared" ca="1" si="112"/>
        <v/>
      </c>
      <c r="CT94" s="57" t="str">
        <f t="shared" ca="1" si="117"/>
        <v/>
      </c>
      <c r="CU94" s="57" t="str">
        <f t="shared" ca="1" si="117"/>
        <v/>
      </c>
      <c r="CV94" s="57" t="str">
        <f t="shared" ca="1" si="117"/>
        <v/>
      </c>
      <c r="CW94" s="57" t="str">
        <f t="shared" ca="1" si="117"/>
        <v/>
      </c>
      <c r="CX94" s="57" t="str">
        <f t="shared" ca="1" si="94"/>
        <v/>
      </c>
      <c r="CY94" s="57" t="str">
        <f t="shared" ca="1" si="70"/>
        <v/>
      </c>
      <c r="CZ94" s="57" t="str">
        <f t="shared" ca="1" si="70"/>
        <v/>
      </c>
      <c r="DA94" s="57" t="str">
        <f t="shared" ca="1" si="69"/>
        <v/>
      </c>
      <c r="DB94" s="57" t="str">
        <f t="shared" ca="1" si="69"/>
        <v/>
      </c>
      <c r="DC94" s="57" t="str">
        <f t="shared" ca="1" si="69"/>
        <v/>
      </c>
      <c r="DD94" s="57" t="str">
        <f t="shared" ca="1" si="69"/>
        <v/>
      </c>
      <c r="DE94" s="57" t="str">
        <f t="shared" ca="1" si="69"/>
        <v/>
      </c>
      <c r="DF94" s="57" t="str">
        <f t="shared" ca="1" si="69"/>
        <v/>
      </c>
      <c r="DG94" s="57" t="str">
        <f t="shared" ca="1" si="69"/>
        <v/>
      </c>
      <c r="DH94" s="57" t="str">
        <f t="shared" ca="1" si="95"/>
        <v/>
      </c>
      <c r="DI94" s="57" t="str">
        <f t="shared" ca="1" si="113"/>
        <v/>
      </c>
      <c r="DJ94" s="57" t="str">
        <f t="shared" ca="1" si="113"/>
        <v/>
      </c>
      <c r="DK94" s="57" t="str">
        <f t="shared" ca="1" si="113"/>
        <v/>
      </c>
      <c r="DL94" s="57" t="str">
        <f t="shared" ca="1" si="113"/>
        <v/>
      </c>
      <c r="DM94" s="57" t="str">
        <f t="shared" ca="1" si="96"/>
        <v/>
      </c>
      <c r="DN94" s="57" t="str">
        <f t="shared" ca="1" si="75"/>
        <v/>
      </c>
      <c r="DO94" s="57" t="str">
        <f t="shared" ca="1" si="75"/>
        <v/>
      </c>
      <c r="DP94" s="57" t="str">
        <f t="shared" ca="1" si="75"/>
        <v/>
      </c>
      <c r="DQ94" s="57" t="str">
        <f t="shared" ca="1" si="75"/>
        <v/>
      </c>
      <c r="DR94" s="57" t="str">
        <f t="shared" ca="1" si="75"/>
        <v/>
      </c>
      <c r="DS94" s="57" t="str">
        <f t="shared" ca="1" si="75"/>
        <v/>
      </c>
    </row>
    <row r="95" spans="1:123" s="64" customFormat="1">
      <c r="A95" s="57" t="str">
        <f t="shared" ca="1" si="84"/>
        <v/>
      </c>
      <c r="B95" s="106" t="str">
        <f t="shared" ca="1" si="85"/>
        <v/>
      </c>
      <c r="C95" s="60">
        <v>85</v>
      </c>
      <c r="D95" s="57" t="str">
        <f t="shared" ca="1" si="97"/>
        <v/>
      </c>
      <c r="E95" s="61"/>
      <c r="F95" s="61"/>
      <c r="G95" s="57" t="str">
        <f t="shared" ca="1" si="98"/>
        <v/>
      </c>
      <c r="H95" s="57" t="str">
        <f t="shared" ca="1" si="99"/>
        <v/>
      </c>
      <c r="I95" s="61" t="str">
        <f ca="1">IFERROR(VLOOKUP(H95,Parameter!L:M,2,FALSE),"")</f>
        <v/>
      </c>
      <c r="J95" s="57" t="str">
        <f t="shared" ca="1" si="100"/>
        <v/>
      </c>
      <c r="K95" s="61" t="str">
        <f ca="1">IFERROR(VLOOKUP(J95,Parameter!I:K,3,FALSE),"")</f>
        <v/>
      </c>
      <c r="L95" s="57" t="str">
        <f t="shared" ca="1" si="101"/>
        <v/>
      </c>
      <c r="M95" s="61" t="str">
        <f ca="1">IFERROR(VLOOKUP(L95,Parameter!F:H,3,FALSE),"")</f>
        <v/>
      </c>
      <c r="N95" s="57" t="str">
        <f t="shared" ca="1" si="102"/>
        <v/>
      </c>
      <c r="O95" s="61" t="str">
        <f ca="1">IFERROR(VLOOKUP(N95,Parameter!C:E,3,FALSE),"")</f>
        <v/>
      </c>
      <c r="P95" s="61" t="str">
        <f t="shared" ca="1" si="103"/>
        <v/>
      </c>
      <c r="Q95" s="61" t="str">
        <f t="shared" ca="1" si="104"/>
        <v/>
      </c>
      <c r="R95" s="57" t="str">
        <f t="shared" ca="1" si="86"/>
        <v/>
      </c>
      <c r="S95" s="57" t="str">
        <f t="shared" ca="1" si="105"/>
        <v/>
      </c>
      <c r="T95" s="57" t="str">
        <f t="shared" ca="1" si="106"/>
        <v/>
      </c>
      <c r="U95" s="61" t="str">
        <f t="shared" ca="1" si="107"/>
        <v/>
      </c>
      <c r="V95" s="61" t="str">
        <f t="shared" ca="1" si="107"/>
        <v/>
      </c>
      <c r="W95" s="61" t="str">
        <f t="shared" ca="1" si="107"/>
        <v/>
      </c>
      <c r="X95" s="61" t="str">
        <f t="shared" ca="1" si="107"/>
        <v/>
      </c>
      <c r="Y95" s="57" t="str">
        <f t="shared" ca="1" si="107"/>
        <v/>
      </c>
      <c r="Z95" s="57" t="str">
        <f t="shared" ca="1" si="108"/>
        <v/>
      </c>
      <c r="AA95" s="61" t="str">
        <f t="shared" ca="1" si="109"/>
        <v/>
      </c>
      <c r="AB95" s="61" t="str">
        <f t="shared" ca="1" si="109"/>
        <v/>
      </c>
      <c r="AC95" s="61" t="str">
        <f t="shared" ca="1" si="109"/>
        <v/>
      </c>
      <c r="AD95" s="61" t="str">
        <f t="shared" ca="1" si="78"/>
        <v/>
      </c>
      <c r="AE95" s="61" t="str">
        <f t="shared" ca="1" si="79"/>
        <v/>
      </c>
      <c r="AF95" s="57" t="str">
        <f t="shared" ca="1" si="87"/>
        <v/>
      </c>
      <c r="AG95" s="57" t="str">
        <f t="shared" ca="1" si="80"/>
        <v/>
      </c>
      <c r="AH95" s="57" t="str">
        <f t="shared" ca="1" si="81"/>
        <v/>
      </c>
      <c r="AI95" s="62" t="str">
        <f t="shared" ca="1" si="110"/>
        <v/>
      </c>
      <c r="AJ95" s="63" t="str">
        <f t="shared" ca="1" si="77"/>
        <v/>
      </c>
      <c r="AK95" s="57" t="str">
        <f t="shared" ca="1" si="77"/>
        <v/>
      </c>
      <c r="AL95" s="176" t="str">
        <f t="shared" ca="1" si="77"/>
        <v/>
      </c>
      <c r="AM95" s="176" t="str">
        <f t="shared" ca="1" si="77"/>
        <v/>
      </c>
      <c r="AN95" s="57" t="str">
        <f t="shared" ca="1" si="77"/>
        <v/>
      </c>
      <c r="AO95" s="57" t="str">
        <f t="shared" ca="1" si="77"/>
        <v/>
      </c>
      <c r="AP95" s="57" t="str">
        <f t="shared" ca="1" si="77"/>
        <v/>
      </c>
      <c r="AQ95" s="57" t="str">
        <f t="shared" ca="1" si="77"/>
        <v/>
      </c>
      <c r="AR95" s="57" t="str">
        <f t="shared" ca="1" si="77"/>
        <v/>
      </c>
      <c r="AS95" s="57" t="str">
        <f ca="1">IFERROR(VLOOKUP(L95,Parameter!F:O,10,FALSE),"")</f>
        <v/>
      </c>
      <c r="AT95" s="61" t="str">
        <f ca="1">IF(D95="","",IFERROR(IF(VLOOKUP(N95,Parameter!C:L,10,FALSE)=$AT$8,"ok","F"),"L"))</f>
        <v/>
      </c>
      <c r="AU95" s="57" t="str">
        <f t="shared" ca="1" si="82"/>
        <v/>
      </c>
      <c r="AV95" s="57" t="str">
        <f t="shared" ca="1" si="82"/>
        <v/>
      </c>
      <c r="AW95" s="57" t="str">
        <f t="shared" ca="1" si="82"/>
        <v/>
      </c>
      <c r="AX95" s="57" t="str">
        <f t="shared" ca="1" si="82"/>
        <v/>
      </c>
      <c r="AY95" s="57" t="str">
        <f t="shared" ca="1" si="82"/>
        <v/>
      </c>
      <c r="AZ95" s="57" t="str">
        <f t="shared" ca="1" si="82"/>
        <v/>
      </c>
      <c r="BA95" s="57" t="str">
        <f t="shared" ca="1" si="83"/>
        <v/>
      </c>
      <c r="BB95" s="57" t="str">
        <f t="shared" ca="1" si="83"/>
        <v/>
      </c>
      <c r="BC95" s="57" t="str">
        <f t="shared" ca="1" si="83"/>
        <v/>
      </c>
      <c r="BD95" s="57" t="str">
        <f t="shared" ca="1" si="83"/>
        <v/>
      </c>
      <c r="BE95" s="57" t="str">
        <f t="shared" ca="1" si="83"/>
        <v/>
      </c>
      <c r="BF95" s="57" t="str">
        <f t="shared" ca="1" si="115"/>
        <v/>
      </c>
      <c r="BG95" s="57" t="str">
        <f t="shared" ca="1" si="115"/>
        <v/>
      </c>
      <c r="BH95" s="57" t="str">
        <f t="shared" ca="1" si="115"/>
        <v/>
      </c>
      <c r="BI95" s="57" t="str">
        <f t="shared" ca="1" si="115"/>
        <v/>
      </c>
      <c r="BJ95" s="57" t="str">
        <f t="shared" ca="1" si="115"/>
        <v/>
      </c>
      <c r="BK95" s="57" t="str">
        <f t="shared" ca="1" si="115"/>
        <v/>
      </c>
      <c r="BL95" s="57" t="str">
        <f t="shared" ca="1" si="115"/>
        <v/>
      </c>
      <c r="BM95" s="57" t="str">
        <f t="shared" ca="1" si="115"/>
        <v/>
      </c>
      <c r="BN95" s="57" t="str">
        <f t="shared" ca="1" si="114"/>
        <v/>
      </c>
      <c r="BO95" s="57" t="str">
        <f t="shared" ca="1" si="114"/>
        <v/>
      </c>
      <c r="BP95" s="57" t="str">
        <f t="shared" ca="1" si="114"/>
        <v/>
      </c>
      <c r="BQ95" s="57" t="str">
        <f t="shared" ca="1" si="114"/>
        <v/>
      </c>
      <c r="BR95" s="57" t="str">
        <f t="shared" ca="1" si="115"/>
        <v/>
      </c>
      <c r="BS95" s="57" t="str">
        <f t="shared" ca="1" si="115"/>
        <v/>
      </c>
      <c r="BT95" s="57" t="str">
        <f t="shared" ca="1" si="115"/>
        <v/>
      </c>
      <c r="BU95" s="57" t="str">
        <f t="shared" ca="1" si="115"/>
        <v/>
      </c>
      <c r="BV95" s="57" t="str">
        <f t="shared" ca="1" si="119"/>
        <v/>
      </c>
      <c r="BW95" s="57" t="str">
        <f t="shared" ca="1" si="119"/>
        <v/>
      </c>
      <c r="BX95" s="57" t="str">
        <f t="shared" ca="1" si="119"/>
        <v/>
      </c>
      <c r="BY95" s="57" t="str">
        <f t="shared" ca="1" si="72"/>
        <v/>
      </c>
      <c r="BZ95" s="57" t="str">
        <f t="shared" ca="1" si="72"/>
        <v/>
      </c>
      <c r="CA95" s="57" t="str">
        <f t="shared" ca="1" si="72"/>
        <v/>
      </c>
      <c r="CB95" s="57" t="str">
        <f t="shared" ca="1" si="72"/>
        <v/>
      </c>
      <c r="CC95" s="57" t="str">
        <f t="shared" ca="1" si="88"/>
        <v/>
      </c>
      <c r="CD95" s="57"/>
      <c r="CE95" s="57" t="str">
        <f t="shared" ca="1" si="89"/>
        <v/>
      </c>
      <c r="CF95" s="57" t="str">
        <f t="shared" ca="1" si="90"/>
        <v/>
      </c>
      <c r="CG95" s="57" t="str">
        <f t="shared" ca="1" si="91"/>
        <v/>
      </c>
      <c r="CH95" s="57" t="str">
        <f t="shared" ca="1" si="92"/>
        <v/>
      </c>
      <c r="CI95" s="57" t="str">
        <f t="shared" ca="1" si="93"/>
        <v/>
      </c>
      <c r="CJ95" s="57"/>
      <c r="CK95" s="57" t="str">
        <f t="shared" ca="1" si="118"/>
        <v/>
      </c>
      <c r="CL95" s="57" t="str">
        <f t="shared" ca="1" si="118"/>
        <v/>
      </c>
      <c r="CM95" s="57" t="str">
        <f t="shared" ca="1" si="118"/>
        <v/>
      </c>
      <c r="CN95" s="57" t="str">
        <f t="shared" ca="1" si="116"/>
        <v/>
      </c>
      <c r="CO95" s="57" t="str">
        <f t="shared" ca="1" si="112"/>
        <v/>
      </c>
      <c r="CP95" s="57" t="str">
        <f t="shared" ca="1" si="112"/>
        <v/>
      </c>
      <c r="CQ95" s="57" t="str">
        <f t="shared" ca="1" si="112"/>
        <v/>
      </c>
      <c r="CR95" s="57" t="str">
        <f t="shared" ca="1" si="112"/>
        <v/>
      </c>
      <c r="CS95" s="57" t="str">
        <f t="shared" ca="1" si="112"/>
        <v/>
      </c>
      <c r="CT95" s="57" t="str">
        <f t="shared" ca="1" si="117"/>
        <v/>
      </c>
      <c r="CU95" s="57" t="str">
        <f t="shared" ca="1" si="117"/>
        <v/>
      </c>
      <c r="CV95" s="57" t="str">
        <f t="shared" ca="1" si="117"/>
        <v/>
      </c>
      <c r="CW95" s="57" t="str">
        <f t="shared" ca="1" si="117"/>
        <v/>
      </c>
      <c r="CX95" s="57" t="str">
        <f t="shared" ca="1" si="94"/>
        <v/>
      </c>
      <c r="CY95" s="57" t="str">
        <f t="shared" ca="1" si="70"/>
        <v/>
      </c>
      <c r="CZ95" s="57" t="str">
        <f t="shared" ca="1" si="70"/>
        <v/>
      </c>
      <c r="DA95" s="57" t="str">
        <f t="shared" ca="1" si="69"/>
        <v/>
      </c>
      <c r="DB95" s="57" t="str">
        <f t="shared" ca="1" si="69"/>
        <v/>
      </c>
      <c r="DC95" s="57" t="str">
        <f t="shared" ca="1" si="69"/>
        <v/>
      </c>
      <c r="DD95" s="57" t="str">
        <f t="shared" ca="1" si="69"/>
        <v/>
      </c>
      <c r="DE95" s="57" t="str">
        <f t="shared" ca="1" si="69"/>
        <v/>
      </c>
      <c r="DF95" s="57" t="str">
        <f t="shared" ca="1" si="69"/>
        <v/>
      </c>
      <c r="DG95" s="57" t="str">
        <f t="shared" ca="1" si="69"/>
        <v/>
      </c>
      <c r="DH95" s="57" t="str">
        <f t="shared" ca="1" si="95"/>
        <v/>
      </c>
      <c r="DI95" s="57" t="str">
        <f t="shared" ca="1" si="113"/>
        <v/>
      </c>
      <c r="DJ95" s="57" t="str">
        <f t="shared" ca="1" si="113"/>
        <v/>
      </c>
      <c r="DK95" s="57" t="str">
        <f t="shared" ca="1" si="113"/>
        <v/>
      </c>
      <c r="DL95" s="57" t="str">
        <f t="shared" ca="1" si="113"/>
        <v/>
      </c>
      <c r="DM95" s="57" t="str">
        <f t="shared" ca="1" si="96"/>
        <v/>
      </c>
      <c r="DN95" s="57" t="str">
        <f t="shared" ca="1" si="75"/>
        <v/>
      </c>
      <c r="DO95" s="57" t="str">
        <f t="shared" ca="1" si="75"/>
        <v/>
      </c>
      <c r="DP95" s="57" t="str">
        <f t="shared" ca="1" si="75"/>
        <v/>
      </c>
      <c r="DQ95" s="57" t="str">
        <f t="shared" ca="1" si="75"/>
        <v/>
      </c>
      <c r="DR95" s="57" t="str">
        <f t="shared" ca="1" si="75"/>
        <v/>
      </c>
      <c r="DS95" s="57" t="str">
        <f t="shared" ca="1" si="75"/>
        <v/>
      </c>
    </row>
    <row r="96" spans="1:123" s="64" customFormat="1">
      <c r="A96" s="57" t="str">
        <f t="shared" ca="1" si="84"/>
        <v/>
      </c>
      <c r="B96" s="109" t="str">
        <f t="shared" ca="1" si="85"/>
        <v/>
      </c>
      <c r="C96" s="110">
        <v>86</v>
      </c>
      <c r="D96" s="110" t="str">
        <f t="shared" ca="1" si="97"/>
        <v/>
      </c>
      <c r="E96" s="111"/>
      <c r="F96" s="111"/>
      <c r="G96" s="110" t="str">
        <f t="shared" ca="1" si="98"/>
        <v/>
      </c>
      <c r="H96" s="110" t="str">
        <f t="shared" ca="1" si="99"/>
        <v/>
      </c>
      <c r="I96" s="112" t="str">
        <f ca="1">IFERROR(VLOOKUP(H96,Parameter!L:M,2,FALSE),"")</f>
        <v/>
      </c>
      <c r="J96" s="110" t="str">
        <f t="shared" ca="1" si="100"/>
        <v/>
      </c>
      <c r="K96" s="112" t="str">
        <f ca="1">IFERROR(VLOOKUP(J96,Parameter!I:K,3,FALSE),"")</f>
        <v/>
      </c>
      <c r="L96" s="110" t="str">
        <f t="shared" ca="1" si="101"/>
        <v/>
      </c>
      <c r="M96" s="112" t="str">
        <f ca="1">IFERROR(VLOOKUP(L96,Parameter!F:H,3,FALSE),"")</f>
        <v/>
      </c>
      <c r="N96" s="110" t="str">
        <f t="shared" ca="1" si="102"/>
        <v/>
      </c>
      <c r="O96" s="112" t="str">
        <f ca="1">IFERROR(VLOOKUP(N96,Parameter!C:E,3,FALSE),"")</f>
        <v/>
      </c>
      <c r="P96" s="112" t="str">
        <f t="shared" ca="1" si="103"/>
        <v/>
      </c>
      <c r="Q96" s="112" t="str">
        <f t="shared" ca="1" si="104"/>
        <v/>
      </c>
      <c r="R96" s="110" t="str">
        <f t="shared" ca="1" si="86"/>
        <v/>
      </c>
      <c r="S96" s="110" t="str">
        <f t="shared" ca="1" si="105"/>
        <v/>
      </c>
      <c r="T96" s="110" t="str">
        <f t="shared" ca="1" si="106"/>
        <v/>
      </c>
      <c r="U96" s="112" t="str">
        <f t="shared" ca="1" si="107"/>
        <v/>
      </c>
      <c r="V96" s="112" t="str">
        <f t="shared" ca="1" si="107"/>
        <v/>
      </c>
      <c r="W96" s="112" t="str">
        <f t="shared" ca="1" si="107"/>
        <v/>
      </c>
      <c r="X96" s="112" t="str">
        <f t="shared" ca="1" si="107"/>
        <v/>
      </c>
      <c r="Y96" s="110" t="str">
        <f t="shared" ca="1" si="107"/>
        <v/>
      </c>
      <c r="Z96" s="110" t="str">
        <f t="shared" ca="1" si="108"/>
        <v/>
      </c>
      <c r="AA96" s="111" t="str">
        <f t="shared" ca="1" si="109"/>
        <v/>
      </c>
      <c r="AB96" s="112" t="str">
        <f t="shared" ca="1" si="109"/>
        <v/>
      </c>
      <c r="AC96" s="112" t="str">
        <f t="shared" ca="1" si="109"/>
        <v/>
      </c>
      <c r="AD96" s="112" t="str">
        <f t="shared" ca="1" si="78"/>
        <v/>
      </c>
      <c r="AE96" s="111" t="str">
        <f t="shared" ca="1" si="79"/>
        <v/>
      </c>
      <c r="AF96" s="110" t="str">
        <f t="shared" ca="1" si="87"/>
        <v/>
      </c>
      <c r="AG96" s="110" t="str">
        <f t="shared" ca="1" si="80"/>
        <v/>
      </c>
      <c r="AH96" s="110" t="str">
        <f t="shared" ca="1" si="81"/>
        <v/>
      </c>
      <c r="AI96" s="113" t="str">
        <f t="shared" ca="1" si="110"/>
        <v/>
      </c>
      <c r="AJ96" s="114" t="str">
        <f t="shared" ca="1" si="77"/>
        <v/>
      </c>
      <c r="AK96" s="110" t="str">
        <f t="shared" ca="1" si="77"/>
        <v/>
      </c>
      <c r="AL96" s="177" t="str">
        <f t="shared" ca="1" si="77"/>
        <v/>
      </c>
      <c r="AM96" s="177" t="str">
        <f t="shared" ca="1" si="77"/>
        <v/>
      </c>
      <c r="AN96" s="110" t="str">
        <f t="shared" ca="1" si="77"/>
        <v/>
      </c>
      <c r="AO96" s="110" t="str">
        <f t="shared" ca="1" si="77"/>
        <v/>
      </c>
      <c r="AP96" s="110" t="str">
        <f t="shared" ca="1" si="77"/>
        <v/>
      </c>
      <c r="AQ96" s="110" t="str">
        <f t="shared" ca="1" si="77"/>
        <v/>
      </c>
      <c r="AR96" s="110" t="str">
        <f t="shared" ca="1" si="77"/>
        <v/>
      </c>
      <c r="AS96" s="57" t="str">
        <f ca="1">IFERROR(VLOOKUP(L96,Parameter!F:O,10,FALSE),"")</f>
        <v/>
      </c>
      <c r="AT96" s="61" t="str">
        <f ca="1">IF(D96="","",IFERROR(IF(VLOOKUP(N96,Parameter!C:L,10,FALSE)=$AT$8,"ok","F"),"L"))</f>
        <v/>
      </c>
      <c r="AU96" s="110" t="str">
        <f t="shared" ca="1" si="82"/>
        <v/>
      </c>
      <c r="AV96" s="110" t="str">
        <f t="shared" ca="1" si="82"/>
        <v/>
      </c>
      <c r="AW96" s="110" t="str">
        <f t="shared" ca="1" si="82"/>
        <v/>
      </c>
      <c r="AX96" s="110" t="str">
        <f t="shared" ca="1" si="82"/>
        <v/>
      </c>
      <c r="AY96" s="110" t="str">
        <f t="shared" ca="1" si="82"/>
        <v/>
      </c>
      <c r="AZ96" s="110" t="str">
        <f t="shared" ca="1" si="82"/>
        <v/>
      </c>
      <c r="BA96" s="110" t="str">
        <f t="shared" ca="1" si="83"/>
        <v/>
      </c>
      <c r="BB96" s="110" t="str">
        <f t="shared" ca="1" si="83"/>
        <v/>
      </c>
      <c r="BC96" s="110" t="str">
        <f t="shared" ca="1" si="83"/>
        <v/>
      </c>
      <c r="BD96" s="110" t="str">
        <f t="shared" ca="1" si="83"/>
        <v/>
      </c>
      <c r="BE96" s="110" t="str">
        <f t="shared" ca="1" si="83"/>
        <v/>
      </c>
      <c r="BF96" s="110" t="str">
        <f t="shared" ca="1" si="115"/>
        <v/>
      </c>
      <c r="BG96" s="110" t="str">
        <f t="shared" ca="1" si="115"/>
        <v/>
      </c>
      <c r="BH96" s="110" t="str">
        <f t="shared" ca="1" si="115"/>
        <v/>
      </c>
      <c r="BI96" s="110" t="str">
        <f t="shared" ca="1" si="115"/>
        <v/>
      </c>
      <c r="BJ96" s="110" t="str">
        <f t="shared" ca="1" si="115"/>
        <v/>
      </c>
      <c r="BK96" s="110" t="str">
        <f t="shared" ca="1" si="115"/>
        <v/>
      </c>
      <c r="BL96" s="110" t="str">
        <f t="shared" ca="1" si="115"/>
        <v/>
      </c>
      <c r="BM96" s="110" t="str">
        <f t="shared" ca="1" si="115"/>
        <v/>
      </c>
      <c r="BN96" s="110" t="str">
        <f t="shared" ca="1" si="114"/>
        <v/>
      </c>
      <c r="BO96" s="110" t="str">
        <f t="shared" ca="1" si="114"/>
        <v/>
      </c>
      <c r="BP96" s="110" t="str">
        <f t="shared" ca="1" si="114"/>
        <v/>
      </c>
      <c r="BQ96" s="110" t="str">
        <f t="shared" ca="1" si="114"/>
        <v/>
      </c>
      <c r="BR96" s="110" t="str">
        <f t="shared" ca="1" si="115"/>
        <v/>
      </c>
      <c r="BS96" s="110" t="str">
        <f t="shared" ca="1" si="115"/>
        <v/>
      </c>
      <c r="BT96" s="110" t="str">
        <f t="shared" ca="1" si="115"/>
        <v/>
      </c>
      <c r="BU96" s="110" t="str">
        <f t="shared" ca="1" si="115"/>
        <v/>
      </c>
      <c r="BV96" s="110" t="str">
        <f t="shared" ca="1" si="119"/>
        <v/>
      </c>
      <c r="BW96" s="57" t="str">
        <f t="shared" ca="1" si="119"/>
        <v/>
      </c>
      <c r="BX96" s="57" t="str">
        <f t="shared" ca="1" si="119"/>
        <v/>
      </c>
      <c r="BY96" s="57" t="str">
        <f t="shared" ca="1" si="72"/>
        <v/>
      </c>
      <c r="BZ96" s="57" t="str">
        <f t="shared" ca="1" si="72"/>
        <v/>
      </c>
      <c r="CA96" s="57" t="str">
        <f t="shared" ca="1" si="72"/>
        <v/>
      </c>
      <c r="CB96" s="57" t="str">
        <f t="shared" ca="1" si="72"/>
        <v/>
      </c>
      <c r="CC96" s="57" t="str">
        <f t="shared" ca="1" si="88"/>
        <v/>
      </c>
      <c r="CD96" s="57"/>
      <c r="CE96" s="57" t="str">
        <f t="shared" ca="1" si="89"/>
        <v/>
      </c>
      <c r="CF96" s="57" t="str">
        <f t="shared" ca="1" si="90"/>
        <v/>
      </c>
      <c r="CG96" s="57" t="str">
        <f t="shared" ca="1" si="91"/>
        <v/>
      </c>
      <c r="CH96" s="57" t="str">
        <f t="shared" ca="1" si="92"/>
        <v/>
      </c>
      <c r="CI96" s="57" t="str">
        <f t="shared" ca="1" si="93"/>
        <v/>
      </c>
      <c r="CJ96" s="57"/>
      <c r="CK96" s="57" t="str">
        <f t="shared" ca="1" si="118"/>
        <v/>
      </c>
      <c r="CL96" s="57" t="str">
        <f t="shared" ca="1" si="118"/>
        <v/>
      </c>
      <c r="CM96" s="57" t="str">
        <f t="shared" ca="1" si="118"/>
        <v/>
      </c>
      <c r="CN96" s="57" t="str">
        <f t="shared" ca="1" si="116"/>
        <v/>
      </c>
      <c r="CO96" s="57" t="str">
        <f t="shared" ca="1" si="112"/>
        <v/>
      </c>
      <c r="CP96" s="57" t="str">
        <f t="shared" ca="1" si="112"/>
        <v/>
      </c>
      <c r="CQ96" s="57" t="str">
        <f t="shared" ca="1" si="112"/>
        <v/>
      </c>
      <c r="CR96" s="57" t="str">
        <f t="shared" ca="1" si="112"/>
        <v/>
      </c>
      <c r="CS96" s="57" t="str">
        <f t="shared" ca="1" si="112"/>
        <v/>
      </c>
      <c r="CT96" s="57" t="str">
        <f t="shared" ca="1" si="117"/>
        <v/>
      </c>
      <c r="CU96" s="57" t="str">
        <f t="shared" ca="1" si="117"/>
        <v/>
      </c>
      <c r="CV96" s="57" t="str">
        <f t="shared" ca="1" si="117"/>
        <v/>
      </c>
      <c r="CW96" s="57" t="str">
        <f t="shared" ca="1" si="117"/>
        <v/>
      </c>
      <c r="CX96" s="57" t="str">
        <f t="shared" ca="1" si="94"/>
        <v/>
      </c>
      <c r="CY96" s="57" t="str">
        <f t="shared" ca="1" si="70"/>
        <v/>
      </c>
      <c r="CZ96" s="57" t="str">
        <f t="shared" ca="1" si="70"/>
        <v/>
      </c>
      <c r="DA96" s="57" t="str">
        <f t="shared" ca="1" si="69"/>
        <v/>
      </c>
      <c r="DB96" s="57" t="str">
        <f t="shared" ca="1" si="69"/>
        <v/>
      </c>
      <c r="DC96" s="57" t="str">
        <f t="shared" ca="1" si="69"/>
        <v/>
      </c>
      <c r="DD96" s="57" t="str">
        <f t="shared" ca="1" si="69"/>
        <v/>
      </c>
      <c r="DE96" s="57" t="str">
        <f t="shared" ca="1" si="69"/>
        <v/>
      </c>
      <c r="DF96" s="57" t="str">
        <f t="shared" ca="1" si="69"/>
        <v/>
      </c>
      <c r="DG96" s="57" t="str">
        <f t="shared" ca="1" si="69"/>
        <v/>
      </c>
      <c r="DH96" s="57" t="str">
        <f t="shared" ca="1" si="95"/>
        <v/>
      </c>
      <c r="DI96" s="57" t="str">
        <f t="shared" ca="1" si="113"/>
        <v/>
      </c>
      <c r="DJ96" s="57" t="str">
        <f t="shared" ca="1" si="113"/>
        <v/>
      </c>
      <c r="DK96" s="57" t="str">
        <f t="shared" ca="1" si="113"/>
        <v/>
      </c>
      <c r="DL96" s="57" t="str">
        <f t="shared" ca="1" si="113"/>
        <v/>
      </c>
      <c r="DM96" s="57" t="str">
        <f t="shared" ca="1" si="96"/>
        <v/>
      </c>
      <c r="DN96" s="57" t="str">
        <f t="shared" ca="1" si="75"/>
        <v/>
      </c>
      <c r="DO96" s="57" t="str">
        <f t="shared" ca="1" si="75"/>
        <v/>
      </c>
      <c r="DP96" s="57" t="str">
        <f t="shared" ca="1" si="75"/>
        <v/>
      </c>
      <c r="DQ96" s="57" t="str">
        <f t="shared" ca="1" si="75"/>
        <v/>
      </c>
      <c r="DR96" s="57" t="str">
        <f t="shared" ca="1" si="75"/>
        <v/>
      </c>
      <c r="DS96" s="57" t="str">
        <f t="shared" ca="1" si="75"/>
        <v/>
      </c>
    </row>
    <row r="97" spans="1:123" s="64" customFormat="1">
      <c r="A97" s="57" t="str">
        <f t="shared" ca="1" si="84"/>
        <v/>
      </c>
      <c r="B97" s="106" t="str">
        <f t="shared" ca="1" si="85"/>
        <v/>
      </c>
      <c r="C97" s="60">
        <v>87</v>
      </c>
      <c r="D97" s="57" t="str">
        <f t="shared" ca="1" si="97"/>
        <v/>
      </c>
      <c r="E97" s="61"/>
      <c r="F97" s="61"/>
      <c r="G97" s="57" t="str">
        <f t="shared" ca="1" si="98"/>
        <v/>
      </c>
      <c r="H97" s="57" t="str">
        <f t="shared" ca="1" si="99"/>
        <v/>
      </c>
      <c r="I97" s="61" t="str">
        <f ca="1">IFERROR(VLOOKUP(H97,Parameter!L:M,2,FALSE),"")</f>
        <v/>
      </c>
      <c r="J97" s="57" t="str">
        <f t="shared" ca="1" si="100"/>
        <v/>
      </c>
      <c r="K97" s="61" t="str">
        <f ca="1">IFERROR(VLOOKUP(J97,Parameter!I:K,3,FALSE),"")</f>
        <v/>
      </c>
      <c r="L97" s="57" t="str">
        <f t="shared" ca="1" si="101"/>
        <v/>
      </c>
      <c r="M97" s="61" t="str">
        <f ca="1">IFERROR(VLOOKUP(L97,Parameter!F:H,3,FALSE),"")</f>
        <v/>
      </c>
      <c r="N97" s="57" t="str">
        <f t="shared" ca="1" si="102"/>
        <v/>
      </c>
      <c r="O97" s="61" t="str">
        <f ca="1">IFERROR(VLOOKUP(N97,Parameter!C:E,3,FALSE),"")</f>
        <v/>
      </c>
      <c r="P97" s="61" t="str">
        <f t="shared" ca="1" si="103"/>
        <v/>
      </c>
      <c r="Q97" s="61" t="str">
        <f t="shared" ca="1" si="104"/>
        <v/>
      </c>
      <c r="R97" s="57" t="str">
        <f t="shared" ca="1" si="86"/>
        <v/>
      </c>
      <c r="S97" s="57" t="str">
        <f t="shared" ca="1" si="105"/>
        <v/>
      </c>
      <c r="T97" s="57" t="str">
        <f t="shared" ca="1" si="106"/>
        <v/>
      </c>
      <c r="U97" s="61" t="str">
        <f t="shared" ca="1" si="107"/>
        <v/>
      </c>
      <c r="V97" s="61" t="str">
        <f t="shared" ca="1" si="107"/>
        <v/>
      </c>
      <c r="W97" s="61" t="str">
        <f t="shared" ca="1" si="107"/>
        <v/>
      </c>
      <c r="X97" s="61" t="str">
        <f t="shared" ca="1" si="107"/>
        <v/>
      </c>
      <c r="Y97" s="57" t="str">
        <f t="shared" ca="1" si="107"/>
        <v/>
      </c>
      <c r="Z97" s="57" t="str">
        <f t="shared" ca="1" si="108"/>
        <v/>
      </c>
      <c r="AA97" s="61" t="str">
        <f t="shared" ca="1" si="109"/>
        <v/>
      </c>
      <c r="AB97" s="61" t="str">
        <f t="shared" ca="1" si="109"/>
        <v/>
      </c>
      <c r="AC97" s="61" t="str">
        <f t="shared" ca="1" si="109"/>
        <v/>
      </c>
      <c r="AD97" s="61" t="str">
        <f t="shared" ca="1" si="78"/>
        <v/>
      </c>
      <c r="AE97" s="61" t="str">
        <f t="shared" ca="1" si="79"/>
        <v/>
      </c>
      <c r="AF97" s="57" t="str">
        <f t="shared" ca="1" si="87"/>
        <v/>
      </c>
      <c r="AG97" s="57" t="str">
        <f t="shared" ca="1" si="80"/>
        <v/>
      </c>
      <c r="AH97" s="57" t="str">
        <f t="shared" ca="1" si="81"/>
        <v/>
      </c>
      <c r="AI97" s="62" t="str">
        <f t="shared" ca="1" si="110"/>
        <v/>
      </c>
      <c r="AJ97" s="63" t="str">
        <f t="shared" ca="1" si="77"/>
        <v/>
      </c>
      <c r="AK97" s="57" t="str">
        <f t="shared" ca="1" si="77"/>
        <v/>
      </c>
      <c r="AL97" s="176" t="str">
        <f t="shared" ca="1" si="77"/>
        <v/>
      </c>
      <c r="AM97" s="176" t="str">
        <f t="shared" ca="1" si="77"/>
        <v/>
      </c>
      <c r="AN97" s="57" t="str">
        <f t="shared" ca="1" si="77"/>
        <v/>
      </c>
      <c r="AO97" s="57" t="str">
        <f t="shared" ca="1" si="77"/>
        <v/>
      </c>
      <c r="AP97" s="57" t="str">
        <f t="shared" ca="1" si="77"/>
        <v/>
      </c>
      <c r="AQ97" s="57" t="str">
        <f t="shared" ca="1" si="77"/>
        <v/>
      </c>
      <c r="AR97" s="57" t="str">
        <f t="shared" ca="1" si="77"/>
        <v/>
      </c>
      <c r="AS97" s="57" t="str">
        <f ca="1">IFERROR(VLOOKUP(L97,Parameter!F:O,10,FALSE),"")</f>
        <v/>
      </c>
      <c r="AT97" s="61" t="str">
        <f ca="1">IF(D97="","",IFERROR(IF(VLOOKUP(N97,Parameter!C:L,10,FALSE)=$AT$8,"ok","F"),"L"))</f>
        <v/>
      </c>
      <c r="AU97" s="57" t="str">
        <f t="shared" ca="1" si="82"/>
        <v/>
      </c>
      <c r="AV97" s="57" t="str">
        <f t="shared" ca="1" si="82"/>
        <v/>
      </c>
      <c r="AW97" s="57" t="str">
        <f t="shared" ca="1" si="82"/>
        <v/>
      </c>
      <c r="AX97" s="57" t="str">
        <f t="shared" ca="1" si="82"/>
        <v/>
      </c>
      <c r="AY97" s="57" t="str">
        <f t="shared" ca="1" si="82"/>
        <v/>
      </c>
      <c r="AZ97" s="57" t="str">
        <f t="shared" ca="1" si="82"/>
        <v/>
      </c>
      <c r="BA97" s="57" t="str">
        <f t="shared" ca="1" si="83"/>
        <v/>
      </c>
      <c r="BB97" s="57" t="str">
        <f t="shared" ca="1" si="83"/>
        <v/>
      </c>
      <c r="BC97" s="57" t="str">
        <f t="shared" ca="1" si="83"/>
        <v/>
      </c>
      <c r="BD97" s="57" t="str">
        <f t="shared" ca="1" si="83"/>
        <v/>
      </c>
      <c r="BE97" s="57" t="str">
        <f t="shared" ca="1" si="83"/>
        <v/>
      </c>
      <c r="BF97" s="57" t="str">
        <f t="shared" ca="1" si="115"/>
        <v/>
      </c>
      <c r="BG97" s="57" t="str">
        <f t="shared" ca="1" si="115"/>
        <v/>
      </c>
      <c r="BH97" s="57" t="str">
        <f t="shared" ca="1" si="115"/>
        <v/>
      </c>
      <c r="BI97" s="57" t="str">
        <f t="shared" ca="1" si="115"/>
        <v/>
      </c>
      <c r="BJ97" s="57" t="str">
        <f t="shared" ca="1" si="115"/>
        <v/>
      </c>
      <c r="BK97" s="57" t="str">
        <f t="shared" ca="1" si="115"/>
        <v/>
      </c>
      <c r="BL97" s="57" t="str">
        <f t="shared" ca="1" si="115"/>
        <v/>
      </c>
      <c r="BM97" s="57" t="str">
        <f t="shared" ca="1" si="115"/>
        <v/>
      </c>
      <c r="BN97" s="57" t="str">
        <f t="shared" ca="1" si="114"/>
        <v/>
      </c>
      <c r="BO97" s="57" t="str">
        <f t="shared" ca="1" si="114"/>
        <v/>
      </c>
      <c r="BP97" s="57" t="str">
        <f t="shared" ca="1" si="114"/>
        <v/>
      </c>
      <c r="BQ97" s="57" t="str">
        <f t="shared" ca="1" si="114"/>
        <v/>
      </c>
      <c r="BR97" s="57" t="str">
        <f t="shared" ca="1" si="115"/>
        <v/>
      </c>
      <c r="BS97" s="57" t="str">
        <f t="shared" ca="1" si="115"/>
        <v/>
      </c>
      <c r="BT97" s="57" t="str">
        <f t="shared" ca="1" si="115"/>
        <v/>
      </c>
      <c r="BU97" s="57" t="str">
        <f t="shared" ca="1" si="115"/>
        <v/>
      </c>
      <c r="BV97" s="57" t="str">
        <f t="shared" ca="1" si="119"/>
        <v/>
      </c>
      <c r="BW97" s="57" t="str">
        <f t="shared" ca="1" si="119"/>
        <v/>
      </c>
      <c r="BX97" s="57" t="str">
        <f t="shared" ca="1" si="119"/>
        <v/>
      </c>
      <c r="BY97" s="57" t="str">
        <f t="shared" ca="1" si="72"/>
        <v/>
      </c>
      <c r="BZ97" s="57" t="str">
        <f t="shared" ca="1" si="72"/>
        <v/>
      </c>
      <c r="CA97" s="57" t="str">
        <f t="shared" ca="1" si="72"/>
        <v/>
      </c>
      <c r="CB97" s="57" t="str">
        <f t="shared" ca="1" si="72"/>
        <v/>
      </c>
      <c r="CC97" s="57" t="str">
        <f t="shared" ca="1" si="88"/>
        <v/>
      </c>
      <c r="CD97" s="57"/>
      <c r="CE97" s="57" t="str">
        <f t="shared" ca="1" si="89"/>
        <v/>
      </c>
      <c r="CF97" s="57" t="str">
        <f t="shared" ca="1" si="90"/>
        <v/>
      </c>
      <c r="CG97" s="57" t="str">
        <f t="shared" ca="1" si="91"/>
        <v/>
      </c>
      <c r="CH97" s="57" t="str">
        <f t="shared" ca="1" si="92"/>
        <v/>
      </c>
      <c r="CI97" s="57" t="str">
        <f t="shared" ca="1" si="93"/>
        <v/>
      </c>
      <c r="CJ97" s="57"/>
      <c r="CK97" s="57" t="str">
        <f t="shared" ca="1" si="118"/>
        <v/>
      </c>
      <c r="CL97" s="57" t="str">
        <f t="shared" ca="1" si="118"/>
        <v/>
      </c>
      <c r="CM97" s="57" t="str">
        <f t="shared" ca="1" si="118"/>
        <v/>
      </c>
      <c r="CN97" s="57" t="str">
        <f t="shared" ca="1" si="116"/>
        <v/>
      </c>
      <c r="CO97" s="57" t="str">
        <f t="shared" ca="1" si="112"/>
        <v/>
      </c>
      <c r="CP97" s="57" t="str">
        <f t="shared" ca="1" si="112"/>
        <v/>
      </c>
      <c r="CQ97" s="57" t="str">
        <f t="shared" ca="1" si="112"/>
        <v/>
      </c>
      <c r="CR97" s="57" t="str">
        <f t="shared" ca="1" si="112"/>
        <v/>
      </c>
      <c r="CS97" s="57" t="str">
        <f t="shared" ca="1" si="112"/>
        <v/>
      </c>
      <c r="CT97" s="57" t="str">
        <f t="shared" ca="1" si="117"/>
        <v/>
      </c>
      <c r="CU97" s="57" t="str">
        <f t="shared" ca="1" si="117"/>
        <v/>
      </c>
      <c r="CV97" s="57" t="str">
        <f t="shared" ca="1" si="117"/>
        <v/>
      </c>
      <c r="CW97" s="57" t="str">
        <f t="shared" ca="1" si="117"/>
        <v/>
      </c>
      <c r="CX97" s="57" t="str">
        <f t="shared" ca="1" si="94"/>
        <v/>
      </c>
      <c r="CY97" s="57" t="str">
        <f t="shared" ca="1" si="70"/>
        <v/>
      </c>
      <c r="CZ97" s="57" t="str">
        <f t="shared" ca="1" si="70"/>
        <v/>
      </c>
      <c r="DA97" s="57" t="str">
        <f t="shared" ca="1" si="69"/>
        <v/>
      </c>
      <c r="DB97" s="57" t="str">
        <f t="shared" ca="1" si="69"/>
        <v/>
      </c>
      <c r="DC97" s="57" t="str">
        <f t="shared" ca="1" si="69"/>
        <v/>
      </c>
      <c r="DD97" s="57" t="str">
        <f t="shared" ca="1" si="69"/>
        <v/>
      </c>
      <c r="DE97" s="57" t="str">
        <f t="shared" ref="DE97:DG112" ca="1" si="120">IFERROR(INDIRECT($C97&amp;"!"&amp;DE$9),"")</f>
        <v/>
      </c>
      <c r="DF97" s="57" t="str">
        <f t="shared" ca="1" si="120"/>
        <v/>
      </c>
      <c r="DG97" s="57" t="str">
        <f t="shared" ca="1" si="120"/>
        <v/>
      </c>
      <c r="DH97" s="57" t="str">
        <f t="shared" ca="1" si="95"/>
        <v/>
      </c>
      <c r="DI97" s="57" t="str">
        <f t="shared" ca="1" si="113"/>
        <v/>
      </c>
      <c r="DJ97" s="57" t="str">
        <f t="shared" ca="1" si="113"/>
        <v/>
      </c>
      <c r="DK97" s="57" t="str">
        <f t="shared" ca="1" si="113"/>
        <v/>
      </c>
      <c r="DL97" s="57" t="str">
        <f t="shared" ca="1" si="113"/>
        <v/>
      </c>
      <c r="DM97" s="57" t="str">
        <f t="shared" ca="1" si="96"/>
        <v/>
      </c>
      <c r="DN97" s="57" t="str">
        <f t="shared" ca="1" si="75"/>
        <v/>
      </c>
      <c r="DO97" s="57" t="str">
        <f t="shared" ca="1" si="75"/>
        <v/>
      </c>
      <c r="DP97" s="57" t="str">
        <f t="shared" ca="1" si="75"/>
        <v/>
      </c>
      <c r="DQ97" s="57" t="str">
        <f t="shared" ca="1" si="75"/>
        <v/>
      </c>
      <c r="DR97" s="57" t="str">
        <f t="shared" ca="1" si="75"/>
        <v/>
      </c>
      <c r="DS97" s="57" t="str">
        <f t="shared" ca="1" si="75"/>
        <v/>
      </c>
    </row>
    <row r="98" spans="1:123" s="64" customFormat="1">
      <c r="A98" s="57" t="str">
        <f t="shared" ca="1" si="84"/>
        <v/>
      </c>
      <c r="B98" s="109" t="str">
        <f t="shared" ca="1" si="85"/>
        <v/>
      </c>
      <c r="C98" s="110">
        <v>88</v>
      </c>
      <c r="D98" s="110" t="str">
        <f t="shared" ca="1" si="97"/>
        <v/>
      </c>
      <c r="E98" s="111"/>
      <c r="F98" s="111"/>
      <c r="G98" s="110" t="str">
        <f t="shared" ca="1" si="98"/>
        <v/>
      </c>
      <c r="H98" s="110" t="str">
        <f t="shared" ca="1" si="99"/>
        <v/>
      </c>
      <c r="I98" s="112" t="str">
        <f ca="1">IFERROR(VLOOKUP(H98,Parameter!L:M,2,FALSE),"")</f>
        <v/>
      </c>
      <c r="J98" s="110" t="str">
        <f t="shared" ca="1" si="100"/>
        <v/>
      </c>
      <c r="K98" s="112" t="str">
        <f ca="1">IFERROR(VLOOKUP(J98,Parameter!I:K,3,FALSE),"")</f>
        <v/>
      </c>
      <c r="L98" s="110" t="str">
        <f t="shared" ca="1" si="101"/>
        <v/>
      </c>
      <c r="M98" s="112" t="str">
        <f ca="1">IFERROR(VLOOKUP(L98,Parameter!F:H,3,FALSE),"")</f>
        <v/>
      </c>
      <c r="N98" s="110" t="str">
        <f t="shared" ca="1" si="102"/>
        <v/>
      </c>
      <c r="O98" s="112" t="str">
        <f ca="1">IFERROR(VLOOKUP(N98,Parameter!C:E,3,FALSE),"")</f>
        <v/>
      </c>
      <c r="P98" s="112" t="str">
        <f t="shared" ca="1" si="103"/>
        <v/>
      </c>
      <c r="Q98" s="112" t="str">
        <f t="shared" ca="1" si="104"/>
        <v/>
      </c>
      <c r="R98" s="110" t="str">
        <f t="shared" ca="1" si="86"/>
        <v/>
      </c>
      <c r="S98" s="110" t="str">
        <f t="shared" ca="1" si="105"/>
        <v/>
      </c>
      <c r="T98" s="110" t="str">
        <f t="shared" ca="1" si="106"/>
        <v/>
      </c>
      <c r="U98" s="112" t="str">
        <f t="shared" ca="1" si="107"/>
        <v/>
      </c>
      <c r="V98" s="112" t="str">
        <f t="shared" ca="1" si="107"/>
        <v/>
      </c>
      <c r="W98" s="112" t="str">
        <f t="shared" ca="1" si="107"/>
        <v/>
      </c>
      <c r="X98" s="112" t="str">
        <f t="shared" ca="1" si="107"/>
        <v/>
      </c>
      <c r="Y98" s="110" t="str">
        <f t="shared" ca="1" si="107"/>
        <v/>
      </c>
      <c r="Z98" s="110" t="str">
        <f t="shared" ca="1" si="108"/>
        <v/>
      </c>
      <c r="AA98" s="111" t="str">
        <f t="shared" ca="1" si="109"/>
        <v/>
      </c>
      <c r="AB98" s="112" t="str">
        <f t="shared" ca="1" si="109"/>
        <v/>
      </c>
      <c r="AC98" s="112" t="str">
        <f t="shared" ca="1" si="109"/>
        <v/>
      </c>
      <c r="AD98" s="112" t="str">
        <f t="shared" ca="1" si="78"/>
        <v/>
      </c>
      <c r="AE98" s="111" t="str">
        <f t="shared" ca="1" si="79"/>
        <v/>
      </c>
      <c r="AF98" s="110" t="str">
        <f t="shared" ca="1" si="87"/>
        <v/>
      </c>
      <c r="AG98" s="110" t="str">
        <f t="shared" ca="1" si="80"/>
        <v/>
      </c>
      <c r="AH98" s="110" t="str">
        <f t="shared" ca="1" si="81"/>
        <v/>
      </c>
      <c r="AI98" s="113" t="str">
        <f t="shared" ca="1" si="110"/>
        <v/>
      </c>
      <c r="AJ98" s="114" t="str">
        <f t="shared" ca="1" si="77"/>
        <v/>
      </c>
      <c r="AK98" s="110" t="str">
        <f t="shared" ca="1" si="77"/>
        <v/>
      </c>
      <c r="AL98" s="177" t="str">
        <f t="shared" ca="1" si="77"/>
        <v/>
      </c>
      <c r="AM98" s="177" t="str">
        <f t="shared" ca="1" si="77"/>
        <v/>
      </c>
      <c r="AN98" s="110" t="str">
        <f t="shared" ca="1" si="77"/>
        <v/>
      </c>
      <c r="AO98" s="110" t="str">
        <f t="shared" ca="1" si="77"/>
        <v/>
      </c>
      <c r="AP98" s="110" t="str">
        <f t="shared" ca="1" si="77"/>
        <v/>
      </c>
      <c r="AQ98" s="110" t="str">
        <f t="shared" ca="1" si="77"/>
        <v/>
      </c>
      <c r="AR98" s="110" t="str">
        <f t="shared" ca="1" si="77"/>
        <v/>
      </c>
      <c r="AS98" s="57" t="str">
        <f ca="1">IFERROR(VLOOKUP(L98,Parameter!F:O,10,FALSE),"")</f>
        <v/>
      </c>
      <c r="AT98" s="61" t="str">
        <f ca="1">IF(D98="","",IFERROR(IF(VLOOKUP(N98,Parameter!C:L,10,FALSE)=$AT$8,"ok","F"),"L"))</f>
        <v/>
      </c>
      <c r="AU98" s="110" t="str">
        <f t="shared" ca="1" si="82"/>
        <v/>
      </c>
      <c r="AV98" s="110" t="str">
        <f t="shared" ca="1" si="82"/>
        <v/>
      </c>
      <c r="AW98" s="110" t="str">
        <f t="shared" ca="1" si="82"/>
        <v/>
      </c>
      <c r="AX98" s="110" t="str">
        <f t="shared" ca="1" si="82"/>
        <v/>
      </c>
      <c r="AY98" s="110" t="str">
        <f t="shared" ca="1" si="82"/>
        <v/>
      </c>
      <c r="AZ98" s="110" t="str">
        <f t="shared" ca="1" si="82"/>
        <v/>
      </c>
      <c r="BA98" s="110" t="str">
        <f t="shared" ca="1" si="83"/>
        <v/>
      </c>
      <c r="BB98" s="110" t="str">
        <f t="shared" ca="1" si="83"/>
        <v/>
      </c>
      <c r="BC98" s="110" t="str">
        <f t="shared" ca="1" si="83"/>
        <v/>
      </c>
      <c r="BD98" s="110" t="str">
        <f t="shared" ca="1" si="83"/>
        <v/>
      </c>
      <c r="BE98" s="110" t="str">
        <f t="shared" ca="1" si="83"/>
        <v/>
      </c>
      <c r="BF98" s="110" t="str">
        <f t="shared" ca="1" si="115"/>
        <v/>
      </c>
      <c r="BG98" s="110" t="str">
        <f t="shared" ca="1" si="115"/>
        <v/>
      </c>
      <c r="BH98" s="110" t="str">
        <f t="shared" ca="1" si="115"/>
        <v/>
      </c>
      <c r="BI98" s="110" t="str">
        <f t="shared" ca="1" si="115"/>
        <v/>
      </c>
      <c r="BJ98" s="110" t="str">
        <f t="shared" ca="1" si="115"/>
        <v/>
      </c>
      <c r="BK98" s="110" t="str">
        <f t="shared" ca="1" si="115"/>
        <v/>
      </c>
      <c r="BL98" s="110" t="str">
        <f t="shared" ca="1" si="115"/>
        <v/>
      </c>
      <c r="BM98" s="110" t="str">
        <f t="shared" ca="1" si="115"/>
        <v/>
      </c>
      <c r="BN98" s="110" t="str">
        <f t="shared" ca="1" si="114"/>
        <v/>
      </c>
      <c r="BO98" s="110" t="str">
        <f t="shared" ca="1" si="114"/>
        <v/>
      </c>
      <c r="BP98" s="110" t="str">
        <f t="shared" ca="1" si="114"/>
        <v/>
      </c>
      <c r="BQ98" s="110" t="str">
        <f t="shared" ca="1" si="114"/>
        <v/>
      </c>
      <c r="BR98" s="110" t="str">
        <f t="shared" ca="1" si="115"/>
        <v/>
      </c>
      <c r="BS98" s="110" t="str">
        <f t="shared" ca="1" si="115"/>
        <v/>
      </c>
      <c r="BT98" s="110" t="str">
        <f t="shared" ca="1" si="115"/>
        <v/>
      </c>
      <c r="BU98" s="110" t="str">
        <f t="shared" ca="1" si="115"/>
        <v/>
      </c>
      <c r="BV98" s="110" t="str">
        <f t="shared" ca="1" si="119"/>
        <v/>
      </c>
      <c r="BW98" s="57" t="str">
        <f t="shared" ca="1" si="119"/>
        <v/>
      </c>
      <c r="BX98" s="57" t="str">
        <f t="shared" ca="1" si="119"/>
        <v/>
      </c>
      <c r="BY98" s="57" t="str">
        <f t="shared" ca="1" si="72"/>
        <v/>
      </c>
      <c r="BZ98" s="57" t="str">
        <f t="shared" ca="1" si="72"/>
        <v/>
      </c>
      <c r="CA98" s="57" t="str">
        <f t="shared" ca="1" si="72"/>
        <v/>
      </c>
      <c r="CB98" s="57" t="str">
        <f t="shared" ca="1" si="72"/>
        <v/>
      </c>
      <c r="CC98" s="57" t="str">
        <f t="shared" ca="1" si="88"/>
        <v/>
      </c>
      <c r="CD98" s="57"/>
      <c r="CE98" s="57" t="str">
        <f t="shared" ca="1" si="89"/>
        <v/>
      </c>
      <c r="CF98" s="57" t="str">
        <f t="shared" ca="1" si="90"/>
        <v/>
      </c>
      <c r="CG98" s="57" t="str">
        <f t="shared" ca="1" si="91"/>
        <v/>
      </c>
      <c r="CH98" s="57" t="str">
        <f t="shared" ca="1" si="92"/>
        <v/>
      </c>
      <c r="CI98" s="57" t="str">
        <f t="shared" ca="1" si="93"/>
        <v/>
      </c>
      <c r="CJ98" s="57"/>
      <c r="CK98" s="57" t="str">
        <f t="shared" ca="1" si="118"/>
        <v/>
      </c>
      <c r="CL98" s="57" t="str">
        <f t="shared" ca="1" si="118"/>
        <v/>
      </c>
      <c r="CM98" s="57" t="str">
        <f t="shared" ca="1" si="118"/>
        <v/>
      </c>
      <c r="CN98" s="57" t="str">
        <f t="shared" ca="1" si="116"/>
        <v/>
      </c>
      <c r="CO98" s="57" t="str">
        <f t="shared" ca="1" si="112"/>
        <v/>
      </c>
      <c r="CP98" s="57" t="str">
        <f t="shared" ca="1" si="112"/>
        <v/>
      </c>
      <c r="CQ98" s="57" t="str">
        <f t="shared" ca="1" si="112"/>
        <v/>
      </c>
      <c r="CR98" s="57" t="str">
        <f t="shared" ca="1" si="112"/>
        <v/>
      </c>
      <c r="CS98" s="57" t="str">
        <f t="shared" ca="1" si="112"/>
        <v/>
      </c>
      <c r="CT98" s="57" t="str">
        <f t="shared" ca="1" si="117"/>
        <v/>
      </c>
      <c r="CU98" s="57" t="str">
        <f t="shared" ca="1" si="117"/>
        <v/>
      </c>
      <c r="CV98" s="57" t="str">
        <f t="shared" ca="1" si="117"/>
        <v/>
      </c>
      <c r="CW98" s="57" t="str">
        <f t="shared" ca="1" si="117"/>
        <v/>
      </c>
      <c r="CX98" s="57" t="str">
        <f t="shared" ca="1" si="94"/>
        <v/>
      </c>
      <c r="CY98" s="57" t="str">
        <f t="shared" ca="1" si="70"/>
        <v/>
      </c>
      <c r="CZ98" s="57" t="str">
        <f t="shared" ca="1" si="70"/>
        <v/>
      </c>
      <c r="DA98" s="57" t="str">
        <f t="shared" ca="1" si="69"/>
        <v/>
      </c>
      <c r="DB98" s="57" t="str">
        <f t="shared" ca="1" si="69"/>
        <v/>
      </c>
      <c r="DC98" s="57" t="str">
        <f t="shared" ca="1" si="69"/>
        <v/>
      </c>
      <c r="DD98" s="57" t="str">
        <f t="shared" ca="1" si="69"/>
        <v/>
      </c>
      <c r="DE98" s="57" t="str">
        <f t="shared" ca="1" si="120"/>
        <v/>
      </c>
      <c r="DF98" s="57" t="str">
        <f t="shared" ca="1" si="120"/>
        <v/>
      </c>
      <c r="DG98" s="57" t="str">
        <f t="shared" ca="1" si="120"/>
        <v/>
      </c>
      <c r="DH98" s="57" t="str">
        <f t="shared" ca="1" si="95"/>
        <v/>
      </c>
      <c r="DI98" s="57" t="str">
        <f t="shared" ca="1" si="113"/>
        <v/>
      </c>
      <c r="DJ98" s="57" t="str">
        <f t="shared" ca="1" si="113"/>
        <v/>
      </c>
      <c r="DK98" s="57" t="str">
        <f t="shared" ca="1" si="113"/>
        <v/>
      </c>
      <c r="DL98" s="57" t="str">
        <f t="shared" ca="1" si="113"/>
        <v/>
      </c>
      <c r="DM98" s="57" t="str">
        <f t="shared" ca="1" si="96"/>
        <v/>
      </c>
      <c r="DN98" s="57" t="str">
        <f t="shared" ca="1" si="75"/>
        <v/>
      </c>
      <c r="DO98" s="57" t="str">
        <f t="shared" ca="1" si="75"/>
        <v/>
      </c>
      <c r="DP98" s="57" t="str">
        <f t="shared" ca="1" si="75"/>
        <v/>
      </c>
      <c r="DQ98" s="57" t="str">
        <f t="shared" ca="1" si="75"/>
        <v/>
      </c>
      <c r="DR98" s="57" t="str">
        <f t="shared" ca="1" si="75"/>
        <v/>
      </c>
      <c r="DS98" s="57" t="str">
        <f t="shared" ca="1" si="75"/>
        <v/>
      </c>
    </row>
    <row r="99" spans="1:123" s="64" customFormat="1">
      <c r="A99" s="57" t="str">
        <f t="shared" ca="1" si="84"/>
        <v/>
      </c>
      <c r="B99" s="106" t="str">
        <f t="shared" ca="1" si="85"/>
        <v/>
      </c>
      <c r="C99" s="60">
        <v>89</v>
      </c>
      <c r="D99" s="57" t="str">
        <f t="shared" ca="1" si="97"/>
        <v/>
      </c>
      <c r="E99" s="61"/>
      <c r="F99" s="61"/>
      <c r="G99" s="57" t="str">
        <f t="shared" ca="1" si="98"/>
        <v/>
      </c>
      <c r="H99" s="57" t="str">
        <f t="shared" ca="1" si="99"/>
        <v/>
      </c>
      <c r="I99" s="61" t="str">
        <f ca="1">IFERROR(VLOOKUP(H99,Parameter!L:M,2,FALSE),"")</f>
        <v/>
      </c>
      <c r="J99" s="57" t="str">
        <f t="shared" ca="1" si="100"/>
        <v/>
      </c>
      <c r="K99" s="61" t="str">
        <f ca="1">IFERROR(VLOOKUP(J99,Parameter!I:K,3,FALSE),"")</f>
        <v/>
      </c>
      <c r="L99" s="57" t="str">
        <f t="shared" ca="1" si="101"/>
        <v/>
      </c>
      <c r="M99" s="61" t="str">
        <f ca="1">IFERROR(VLOOKUP(L99,Parameter!F:H,3,FALSE),"")</f>
        <v/>
      </c>
      <c r="N99" s="57" t="str">
        <f t="shared" ca="1" si="102"/>
        <v/>
      </c>
      <c r="O99" s="61" t="str">
        <f ca="1">IFERROR(VLOOKUP(N99,Parameter!C:E,3,FALSE),"")</f>
        <v/>
      </c>
      <c r="P99" s="61" t="str">
        <f t="shared" ca="1" si="103"/>
        <v/>
      </c>
      <c r="Q99" s="61" t="str">
        <f t="shared" ca="1" si="104"/>
        <v/>
      </c>
      <c r="R99" s="57" t="str">
        <f t="shared" ca="1" si="86"/>
        <v/>
      </c>
      <c r="S99" s="57" t="str">
        <f t="shared" ca="1" si="105"/>
        <v/>
      </c>
      <c r="T99" s="57" t="str">
        <f t="shared" ca="1" si="106"/>
        <v/>
      </c>
      <c r="U99" s="61" t="str">
        <f t="shared" ca="1" si="107"/>
        <v/>
      </c>
      <c r="V99" s="61" t="str">
        <f t="shared" ca="1" si="107"/>
        <v/>
      </c>
      <c r="W99" s="61" t="str">
        <f t="shared" ca="1" si="107"/>
        <v/>
      </c>
      <c r="X99" s="61" t="str">
        <f t="shared" ca="1" si="107"/>
        <v/>
      </c>
      <c r="Y99" s="57" t="str">
        <f t="shared" ca="1" si="107"/>
        <v/>
      </c>
      <c r="Z99" s="57" t="str">
        <f t="shared" ca="1" si="108"/>
        <v/>
      </c>
      <c r="AA99" s="61" t="str">
        <f t="shared" ca="1" si="109"/>
        <v/>
      </c>
      <c r="AB99" s="61" t="str">
        <f t="shared" ca="1" si="109"/>
        <v/>
      </c>
      <c r="AC99" s="61" t="str">
        <f t="shared" ca="1" si="109"/>
        <v/>
      </c>
      <c r="AD99" s="61" t="str">
        <f t="shared" ca="1" si="78"/>
        <v/>
      </c>
      <c r="AE99" s="61" t="str">
        <f t="shared" ca="1" si="79"/>
        <v/>
      </c>
      <c r="AF99" s="57" t="str">
        <f t="shared" ca="1" si="87"/>
        <v/>
      </c>
      <c r="AG99" s="57" t="str">
        <f t="shared" ca="1" si="80"/>
        <v/>
      </c>
      <c r="AH99" s="57" t="str">
        <f t="shared" ca="1" si="81"/>
        <v/>
      </c>
      <c r="AI99" s="62" t="str">
        <f t="shared" ca="1" si="110"/>
        <v/>
      </c>
      <c r="AJ99" s="63" t="str">
        <f t="shared" ca="1" si="77"/>
        <v/>
      </c>
      <c r="AK99" s="57" t="str">
        <f t="shared" ca="1" si="77"/>
        <v/>
      </c>
      <c r="AL99" s="176" t="str">
        <f t="shared" ca="1" si="77"/>
        <v/>
      </c>
      <c r="AM99" s="176" t="str">
        <f t="shared" ca="1" si="77"/>
        <v/>
      </c>
      <c r="AN99" s="57" t="str">
        <f t="shared" ca="1" si="77"/>
        <v/>
      </c>
      <c r="AO99" s="57" t="str">
        <f t="shared" ca="1" si="77"/>
        <v/>
      </c>
      <c r="AP99" s="57" t="str">
        <f t="shared" ca="1" si="77"/>
        <v/>
      </c>
      <c r="AQ99" s="57" t="str">
        <f t="shared" ca="1" si="77"/>
        <v/>
      </c>
      <c r="AR99" s="57" t="str">
        <f t="shared" ca="1" si="77"/>
        <v/>
      </c>
      <c r="AS99" s="57" t="str">
        <f ca="1">IFERROR(VLOOKUP(L99,Parameter!F:O,10,FALSE),"")</f>
        <v/>
      </c>
      <c r="AT99" s="61" t="str">
        <f ca="1">IF(D99="","",IFERROR(IF(VLOOKUP(N99,Parameter!C:L,10,FALSE)=$AT$8,"ok","F"),"L"))</f>
        <v/>
      </c>
      <c r="AU99" s="57" t="str">
        <f t="shared" ca="1" si="82"/>
        <v/>
      </c>
      <c r="AV99" s="57" t="str">
        <f t="shared" ca="1" si="82"/>
        <v/>
      </c>
      <c r="AW99" s="57" t="str">
        <f t="shared" ca="1" si="82"/>
        <v/>
      </c>
      <c r="AX99" s="57" t="str">
        <f t="shared" ca="1" si="82"/>
        <v/>
      </c>
      <c r="AY99" s="57" t="str">
        <f t="shared" ca="1" si="82"/>
        <v/>
      </c>
      <c r="AZ99" s="57" t="str">
        <f t="shared" ca="1" si="82"/>
        <v/>
      </c>
      <c r="BA99" s="57" t="str">
        <f t="shared" ca="1" si="83"/>
        <v/>
      </c>
      <c r="BB99" s="57" t="str">
        <f t="shared" ca="1" si="83"/>
        <v/>
      </c>
      <c r="BC99" s="57" t="str">
        <f t="shared" ca="1" si="83"/>
        <v/>
      </c>
      <c r="BD99" s="57" t="str">
        <f t="shared" ca="1" si="83"/>
        <v/>
      </c>
      <c r="BE99" s="57" t="str">
        <f t="shared" ca="1" si="83"/>
        <v/>
      </c>
      <c r="BF99" s="57" t="str">
        <f t="shared" ca="1" si="115"/>
        <v/>
      </c>
      <c r="BG99" s="57" t="str">
        <f t="shared" ca="1" si="115"/>
        <v/>
      </c>
      <c r="BH99" s="57" t="str">
        <f t="shared" ca="1" si="115"/>
        <v/>
      </c>
      <c r="BI99" s="57" t="str">
        <f t="shared" ca="1" si="115"/>
        <v/>
      </c>
      <c r="BJ99" s="57" t="str">
        <f t="shared" ca="1" si="115"/>
        <v/>
      </c>
      <c r="BK99" s="57" t="str">
        <f t="shared" ca="1" si="115"/>
        <v/>
      </c>
      <c r="BL99" s="57" t="str">
        <f t="shared" ca="1" si="115"/>
        <v/>
      </c>
      <c r="BM99" s="57" t="str">
        <f t="shared" ca="1" si="115"/>
        <v/>
      </c>
      <c r="BN99" s="57" t="str">
        <f t="shared" ca="1" si="114"/>
        <v/>
      </c>
      <c r="BO99" s="57" t="str">
        <f t="shared" ca="1" si="114"/>
        <v/>
      </c>
      <c r="BP99" s="57" t="str">
        <f t="shared" ca="1" si="114"/>
        <v/>
      </c>
      <c r="BQ99" s="57" t="str">
        <f t="shared" ca="1" si="114"/>
        <v/>
      </c>
      <c r="BR99" s="57" t="str">
        <f t="shared" ca="1" si="115"/>
        <v/>
      </c>
      <c r="BS99" s="57" t="str">
        <f t="shared" ca="1" si="115"/>
        <v/>
      </c>
      <c r="BT99" s="57" t="str">
        <f t="shared" ca="1" si="115"/>
        <v/>
      </c>
      <c r="BU99" s="57" t="str">
        <f t="shared" ca="1" si="115"/>
        <v/>
      </c>
      <c r="BV99" s="57" t="str">
        <f t="shared" ca="1" si="119"/>
        <v/>
      </c>
      <c r="BW99" s="57" t="str">
        <f t="shared" ca="1" si="119"/>
        <v/>
      </c>
      <c r="BX99" s="57" t="str">
        <f t="shared" ca="1" si="119"/>
        <v/>
      </c>
      <c r="BY99" s="57" t="str">
        <f t="shared" ca="1" si="72"/>
        <v/>
      </c>
      <c r="BZ99" s="57" t="str">
        <f t="shared" ca="1" si="72"/>
        <v/>
      </c>
      <c r="CA99" s="57" t="str">
        <f t="shared" ca="1" si="72"/>
        <v/>
      </c>
      <c r="CB99" s="57" t="str">
        <f t="shared" ca="1" si="72"/>
        <v/>
      </c>
      <c r="CC99" s="57" t="str">
        <f t="shared" ca="1" si="88"/>
        <v/>
      </c>
      <c r="CD99" s="57"/>
      <c r="CE99" s="57" t="str">
        <f t="shared" ca="1" si="89"/>
        <v/>
      </c>
      <c r="CF99" s="57" t="str">
        <f t="shared" ca="1" si="90"/>
        <v/>
      </c>
      <c r="CG99" s="57" t="str">
        <f t="shared" ca="1" si="91"/>
        <v/>
      </c>
      <c r="CH99" s="57" t="str">
        <f t="shared" ca="1" si="92"/>
        <v/>
      </c>
      <c r="CI99" s="57" t="str">
        <f t="shared" ca="1" si="93"/>
        <v/>
      </c>
      <c r="CJ99" s="57"/>
      <c r="CK99" s="57" t="str">
        <f t="shared" ca="1" si="118"/>
        <v/>
      </c>
      <c r="CL99" s="57" t="str">
        <f t="shared" ca="1" si="118"/>
        <v/>
      </c>
      <c r="CM99" s="57" t="str">
        <f t="shared" ca="1" si="118"/>
        <v/>
      </c>
      <c r="CN99" s="57" t="str">
        <f t="shared" ca="1" si="116"/>
        <v/>
      </c>
      <c r="CO99" s="57" t="str">
        <f t="shared" ca="1" si="112"/>
        <v/>
      </c>
      <c r="CP99" s="57" t="str">
        <f t="shared" ca="1" si="112"/>
        <v/>
      </c>
      <c r="CQ99" s="57" t="str">
        <f t="shared" ca="1" si="112"/>
        <v/>
      </c>
      <c r="CR99" s="57" t="str">
        <f t="shared" ca="1" si="112"/>
        <v/>
      </c>
      <c r="CS99" s="57" t="str">
        <f t="shared" ca="1" si="112"/>
        <v/>
      </c>
      <c r="CT99" s="57" t="str">
        <f t="shared" ca="1" si="117"/>
        <v/>
      </c>
      <c r="CU99" s="57" t="str">
        <f t="shared" ca="1" si="117"/>
        <v/>
      </c>
      <c r="CV99" s="57" t="str">
        <f t="shared" ca="1" si="117"/>
        <v/>
      </c>
      <c r="CW99" s="57" t="str">
        <f t="shared" ca="1" si="117"/>
        <v/>
      </c>
      <c r="CX99" s="57" t="str">
        <f t="shared" ca="1" si="94"/>
        <v/>
      </c>
      <c r="CY99" s="57" t="str">
        <f t="shared" ca="1" si="70"/>
        <v/>
      </c>
      <c r="CZ99" s="57" t="str">
        <f t="shared" ca="1" si="70"/>
        <v/>
      </c>
      <c r="DA99" s="57" t="str">
        <f t="shared" ca="1" si="69"/>
        <v/>
      </c>
      <c r="DB99" s="57" t="str">
        <f t="shared" ca="1" si="69"/>
        <v/>
      </c>
      <c r="DC99" s="57" t="str">
        <f t="shared" ca="1" si="69"/>
        <v/>
      </c>
      <c r="DD99" s="57" t="str">
        <f t="shared" ca="1" si="69"/>
        <v/>
      </c>
      <c r="DE99" s="57" t="str">
        <f t="shared" ca="1" si="120"/>
        <v/>
      </c>
      <c r="DF99" s="57" t="str">
        <f t="shared" ca="1" si="120"/>
        <v/>
      </c>
      <c r="DG99" s="57" t="str">
        <f t="shared" ca="1" si="120"/>
        <v/>
      </c>
      <c r="DH99" s="57" t="str">
        <f t="shared" ca="1" si="95"/>
        <v/>
      </c>
      <c r="DI99" s="57" t="str">
        <f t="shared" ca="1" si="113"/>
        <v/>
      </c>
      <c r="DJ99" s="57" t="str">
        <f t="shared" ca="1" si="113"/>
        <v/>
      </c>
      <c r="DK99" s="57" t="str">
        <f t="shared" ca="1" si="113"/>
        <v/>
      </c>
      <c r="DL99" s="57" t="str">
        <f t="shared" ca="1" si="113"/>
        <v/>
      </c>
      <c r="DM99" s="57" t="str">
        <f t="shared" ca="1" si="96"/>
        <v/>
      </c>
      <c r="DN99" s="57" t="str">
        <f t="shared" ca="1" si="75"/>
        <v/>
      </c>
      <c r="DO99" s="57" t="str">
        <f t="shared" ca="1" si="75"/>
        <v/>
      </c>
      <c r="DP99" s="57" t="str">
        <f t="shared" ca="1" si="75"/>
        <v/>
      </c>
      <c r="DQ99" s="57" t="str">
        <f t="shared" ca="1" si="75"/>
        <v/>
      </c>
      <c r="DR99" s="57" t="str">
        <f t="shared" ca="1" si="75"/>
        <v/>
      </c>
      <c r="DS99" s="57" t="str">
        <f t="shared" ca="1" si="75"/>
        <v/>
      </c>
    </row>
    <row r="100" spans="1:123" s="64" customFormat="1">
      <c r="A100" s="57" t="str">
        <f t="shared" ca="1" si="84"/>
        <v/>
      </c>
      <c r="B100" s="109" t="str">
        <f t="shared" ca="1" si="85"/>
        <v/>
      </c>
      <c r="C100" s="110">
        <v>90</v>
      </c>
      <c r="D100" s="110" t="str">
        <f t="shared" ca="1" si="97"/>
        <v/>
      </c>
      <c r="E100" s="111"/>
      <c r="F100" s="111"/>
      <c r="G100" s="110" t="str">
        <f t="shared" ca="1" si="98"/>
        <v/>
      </c>
      <c r="H100" s="110" t="str">
        <f t="shared" ca="1" si="99"/>
        <v/>
      </c>
      <c r="I100" s="112" t="str">
        <f ca="1">IFERROR(VLOOKUP(H100,Parameter!L:M,2,FALSE),"")</f>
        <v/>
      </c>
      <c r="J100" s="110" t="str">
        <f t="shared" ca="1" si="100"/>
        <v/>
      </c>
      <c r="K100" s="112" t="str">
        <f ca="1">IFERROR(VLOOKUP(J100,Parameter!I:K,3,FALSE),"")</f>
        <v/>
      </c>
      <c r="L100" s="110" t="str">
        <f t="shared" ca="1" si="101"/>
        <v/>
      </c>
      <c r="M100" s="112" t="str">
        <f ca="1">IFERROR(VLOOKUP(L100,Parameter!F:H,3,FALSE),"")</f>
        <v/>
      </c>
      <c r="N100" s="110" t="str">
        <f t="shared" ca="1" si="102"/>
        <v/>
      </c>
      <c r="O100" s="112" t="str">
        <f ca="1">IFERROR(VLOOKUP(N100,Parameter!C:E,3,FALSE),"")</f>
        <v/>
      </c>
      <c r="P100" s="112" t="str">
        <f t="shared" ca="1" si="103"/>
        <v/>
      </c>
      <c r="Q100" s="112" t="str">
        <f t="shared" ca="1" si="104"/>
        <v/>
      </c>
      <c r="R100" s="110" t="str">
        <f t="shared" ca="1" si="86"/>
        <v/>
      </c>
      <c r="S100" s="110" t="str">
        <f t="shared" ca="1" si="105"/>
        <v/>
      </c>
      <c r="T100" s="110" t="str">
        <f t="shared" ca="1" si="106"/>
        <v/>
      </c>
      <c r="U100" s="112" t="str">
        <f t="shared" ca="1" si="107"/>
        <v/>
      </c>
      <c r="V100" s="112" t="str">
        <f t="shared" ca="1" si="107"/>
        <v/>
      </c>
      <c r="W100" s="112" t="str">
        <f t="shared" ca="1" si="107"/>
        <v/>
      </c>
      <c r="X100" s="112" t="str">
        <f t="shared" ca="1" si="107"/>
        <v/>
      </c>
      <c r="Y100" s="110" t="str">
        <f t="shared" ca="1" si="107"/>
        <v/>
      </c>
      <c r="Z100" s="110" t="str">
        <f t="shared" ca="1" si="108"/>
        <v/>
      </c>
      <c r="AA100" s="111" t="str">
        <f t="shared" ca="1" si="109"/>
        <v/>
      </c>
      <c r="AB100" s="112" t="str">
        <f t="shared" ca="1" si="109"/>
        <v/>
      </c>
      <c r="AC100" s="112" t="str">
        <f t="shared" ca="1" si="109"/>
        <v/>
      </c>
      <c r="AD100" s="112" t="str">
        <f t="shared" ca="1" si="78"/>
        <v/>
      </c>
      <c r="AE100" s="111" t="str">
        <f t="shared" ca="1" si="79"/>
        <v/>
      </c>
      <c r="AF100" s="110" t="str">
        <f t="shared" ca="1" si="87"/>
        <v/>
      </c>
      <c r="AG100" s="110" t="str">
        <f t="shared" ca="1" si="80"/>
        <v/>
      </c>
      <c r="AH100" s="110" t="str">
        <f t="shared" ca="1" si="81"/>
        <v/>
      </c>
      <c r="AI100" s="113" t="str">
        <f t="shared" ca="1" si="110"/>
        <v/>
      </c>
      <c r="AJ100" s="114" t="str">
        <f t="shared" ca="1" si="77"/>
        <v/>
      </c>
      <c r="AK100" s="110" t="str">
        <f t="shared" ca="1" si="77"/>
        <v/>
      </c>
      <c r="AL100" s="177" t="str">
        <f t="shared" ca="1" si="77"/>
        <v/>
      </c>
      <c r="AM100" s="177" t="str">
        <f t="shared" ca="1" si="77"/>
        <v/>
      </c>
      <c r="AN100" s="110" t="str">
        <f t="shared" ca="1" si="77"/>
        <v/>
      </c>
      <c r="AO100" s="110" t="str">
        <f t="shared" ca="1" si="77"/>
        <v/>
      </c>
      <c r="AP100" s="110" t="str">
        <f t="shared" ca="1" si="77"/>
        <v/>
      </c>
      <c r="AQ100" s="110" t="str">
        <f t="shared" ca="1" si="77"/>
        <v/>
      </c>
      <c r="AR100" s="110" t="str">
        <f t="shared" ca="1" si="77"/>
        <v/>
      </c>
      <c r="AS100" s="57" t="str">
        <f ca="1">IFERROR(VLOOKUP(L100,Parameter!F:O,10,FALSE),"")</f>
        <v/>
      </c>
      <c r="AT100" s="61" t="str">
        <f ca="1">IF(D100="","",IFERROR(IF(VLOOKUP(N100,Parameter!C:L,10,FALSE)=$AT$8,"ok","F"),"L"))</f>
        <v/>
      </c>
      <c r="AU100" s="110" t="str">
        <f t="shared" ca="1" si="82"/>
        <v/>
      </c>
      <c r="AV100" s="110" t="str">
        <f t="shared" ca="1" si="82"/>
        <v/>
      </c>
      <c r="AW100" s="110" t="str">
        <f t="shared" ca="1" si="82"/>
        <v/>
      </c>
      <c r="AX100" s="110" t="str">
        <f t="shared" ca="1" si="82"/>
        <v/>
      </c>
      <c r="AY100" s="110" t="str">
        <f t="shared" ca="1" si="82"/>
        <v/>
      </c>
      <c r="AZ100" s="110" t="str">
        <f t="shared" ca="1" si="82"/>
        <v/>
      </c>
      <c r="BA100" s="110" t="str">
        <f t="shared" ca="1" si="83"/>
        <v/>
      </c>
      <c r="BB100" s="110" t="str">
        <f t="shared" ca="1" si="83"/>
        <v/>
      </c>
      <c r="BC100" s="110" t="str">
        <f t="shared" ca="1" si="83"/>
        <v/>
      </c>
      <c r="BD100" s="110" t="str">
        <f t="shared" ca="1" si="83"/>
        <v/>
      </c>
      <c r="BE100" s="110" t="str">
        <f t="shared" ca="1" si="83"/>
        <v/>
      </c>
      <c r="BF100" s="110" t="str">
        <f t="shared" ca="1" si="115"/>
        <v/>
      </c>
      <c r="BG100" s="110" t="str">
        <f t="shared" ca="1" si="115"/>
        <v/>
      </c>
      <c r="BH100" s="110" t="str">
        <f t="shared" ca="1" si="115"/>
        <v/>
      </c>
      <c r="BI100" s="110" t="str">
        <f t="shared" ca="1" si="115"/>
        <v/>
      </c>
      <c r="BJ100" s="110" t="str">
        <f t="shared" ca="1" si="115"/>
        <v/>
      </c>
      <c r="BK100" s="110" t="str">
        <f t="shared" ca="1" si="115"/>
        <v/>
      </c>
      <c r="BL100" s="110" t="str">
        <f t="shared" ca="1" si="115"/>
        <v/>
      </c>
      <c r="BM100" s="110" t="str">
        <f t="shared" ca="1" si="115"/>
        <v/>
      </c>
      <c r="BN100" s="110" t="str">
        <f t="shared" ca="1" si="114"/>
        <v/>
      </c>
      <c r="BO100" s="110" t="str">
        <f t="shared" ca="1" si="114"/>
        <v/>
      </c>
      <c r="BP100" s="110" t="str">
        <f t="shared" ca="1" si="114"/>
        <v/>
      </c>
      <c r="BQ100" s="110" t="str">
        <f t="shared" ca="1" si="114"/>
        <v/>
      </c>
      <c r="BR100" s="110" t="str">
        <f t="shared" ca="1" si="115"/>
        <v/>
      </c>
      <c r="BS100" s="110" t="str">
        <f t="shared" ca="1" si="115"/>
        <v/>
      </c>
      <c r="BT100" s="110" t="str">
        <f t="shared" ca="1" si="115"/>
        <v/>
      </c>
      <c r="BU100" s="110" t="str">
        <f t="shared" ca="1" si="115"/>
        <v/>
      </c>
      <c r="BV100" s="110" t="str">
        <f t="shared" ca="1" si="119"/>
        <v/>
      </c>
      <c r="BW100" s="57" t="str">
        <f t="shared" ca="1" si="119"/>
        <v/>
      </c>
      <c r="BX100" s="57" t="str">
        <f t="shared" ca="1" si="119"/>
        <v/>
      </c>
      <c r="BY100" s="57" t="str">
        <f t="shared" ca="1" si="72"/>
        <v/>
      </c>
      <c r="BZ100" s="57" t="str">
        <f t="shared" ca="1" si="72"/>
        <v/>
      </c>
      <c r="CA100" s="57" t="str">
        <f t="shared" ca="1" si="72"/>
        <v/>
      </c>
      <c r="CB100" s="57" t="str">
        <f t="shared" ca="1" si="72"/>
        <v/>
      </c>
      <c r="CC100" s="57" t="str">
        <f t="shared" ca="1" si="88"/>
        <v/>
      </c>
      <c r="CD100" s="57"/>
      <c r="CE100" s="57" t="str">
        <f t="shared" ca="1" si="89"/>
        <v/>
      </c>
      <c r="CF100" s="57" t="str">
        <f t="shared" ca="1" si="90"/>
        <v/>
      </c>
      <c r="CG100" s="57" t="str">
        <f t="shared" ca="1" si="91"/>
        <v/>
      </c>
      <c r="CH100" s="57" t="str">
        <f t="shared" ca="1" si="92"/>
        <v/>
      </c>
      <c r="CI100" s="57" t="str">
        <f t="shared" ca="1" si="93"/>
        <v/>
      </c>
      <c r="CJ100" s="57"/>
      <c r="CK100" s="57" t="str">
        <f t="shared" ca="1" si="118"/>
        <v/>
      </c>
      <c r="CL100" s="57" t="str">
        <f t="shared" ca="1" si="118"/>
        <v/>
      </c>
      <c r="CM100" s="57" t="str">
        <f t="shared" ca="1" si="118"/>
        <v/>
      </c>
      <c r="CN100" s="57" t="str">
        <f t="shared" ca="1" si="116"/>
        <v/>
      </c>
      <c r="CO100" s="57" t="str">
        <f t="shared" ca="1" si="112"/>
        <v/>
      </c>
      <c r="CP100" s="57" t="str">
        <f t="shared" ca="1" si="112"/>
        <v/>
      </c>
      <c r="CQ100" s="57" t="str">
        <f t="shared" ca="1" si="112"/>
        <v/>
      </c>
      <c r="CR100" s="57" t="str">
        <f t="shared" ca="1" si="112"/>
        <v/>
      </c>
      <c r="CS100" s="57" t="str">
        <f t="shared" ca="1" si="112"/>
        <v/>
      </c>
      <c r="CT100" s="57" t="str">
        <f t="shared" ca="1" si="117"/>
        <v/>
      </c>
      <c r="CU100" s="57" t="str">
        <f t="shared" ca="1" si="117"/>
        <v/>
      </c>
      <c r="CV100" s="57" t="str">
        <f t="shared" ca="1" si="117"/>
        <v/>
      </c>
      <c r="CW100" s="57" t="str">
        <f t="shared" ca="1" si="117"/>
        <v/>
      </c>
      <c r="CX100" s="57" t="str">
        <f t="shared" ca="1" si="94"/>
        <v/>
      </c>
      <c r="CY100" s="57" t="str">
        <f t="shared" ca="1" si="70"/>
        <v/>
      </c>
      <c r="CZ100" s="57" t="str">
        <f t="shared" ca="1" si="70"/>
        <v/>
      </c>
      <c r="DA100" s="57" t="str">
        <f t="shared" ca="1" si="69"/>
        <v/>
      </c>
      <c r="DB100" s="57" t="str">
        <f t="shared" ca="1" si="69"/>
        <v/>
      </c>
      <c r="DC100" s="57" t="str">
        <f t="shared" ca="1" si="69"/>
        <v/>
      </c>
      <c r="DD100" s="57" t="str">
        <f t="shared" ca="1" si="69"/>
        <v/>
      </c>
      <c r="DE100" s="57" t="str">
        <f t="shared" ca="1" si="120"/>
        <v/>
      </c>
      <c r="DF100" s="57" t="str">
        <f t="shared" ca="1" si="120"/>
        <v/>
      </c>
      <c r="DG100" s="57" t="str">
        <f t="shared" ca="1" si="120"/>
        <v/>
      </c>
      <c r="DH100" s="57" t="str">
        <f t="shared" ca="1" si="95"/>
        <v/>
      </c>
      <c r="DI100" s="57" t="str">
        <f t="shared" ca="1" si="113"/>
        <v/>
      </c>
      <c r="DJ100" s="57" t="str">
        <f t="shared" ca="1" si="113"/>
        <v/>
      </c>
      <c r="DK100" s="57" t="str">
        <f t="shared" ca="1" si="113"/>
        <v/>
      </c>
      <c r="DL100" s="57" t="str">
        <f t="shared" ca="1" si="113"/>
        <v/>
      </c>
      <c r="DM100" s="57" t="str">
        <f t="shared" ca="1" si="96"/>
        <v/>
      </c>
      <c r="DN100" s="57" t="str">
        <f t="shared" ca="1" si="75"/>
        <v/>
      </c>
      <c r="DO100" s="57" t="str">
        <f t="shared" ca="1" si="75"/>
        <v/>
      </c>
      <c r="DP100" s="57" t="str">
        <f t="shared" ca="1" si="75"/>
        <v/>
      </c>
      <c r="DQ100" s="57" t="str">
        <f t="shared" ca="1" si="75"/>
        <v/>
      </c>
      <c r="DR100" s="57" t="str">
        <f t="shared" ca="1" si="75"/>
        <v/>
      </c>
      <c r="DS100" s="57" t="str">
        <f t="shared" ca="1" si="75"/>
        <v/>
      </c>
    </row>
    <row r="101" spans="1:123" s="64" customFormat="1">
      <c r="A101" s="57" t="str">
        <f t="shared" ca="1" si="84"/>
        <v/>
      </c>
      <c r="B101" s="106" t="str">
        <f t="shared" ca="1" si="85"/>
        <v/>
      </c>
      <c r="C101" s="60">
        <v>91</v>
      </c>
      <c r="D101" s="57" t="str">
        <f t="shared" ca="1" si="97"/>
        <v/>
      </c>
      <c r="E101" s="61"/>
      <c r="F101" s="61"/>
      <c r="G101" s="57" t="str">
        <f t="shared" ca="1" si="98"/>
        <v/>
      </c>
      <c r="H101" s="57" t="str">
        <f t="shared" ca="1" si="99"/>
        <v/>
      </c>
      <c r="I101" s="61" t="str">
        <f ca="1">IFERROR(VLOOKUP(H101,Parameter!L:M,2,FALSE),"")</f>
        <v/>
      </c>
      <c r="J101" s="57" t="str">
        <f t="shared" ca="1" si="100"/>
        <v/>
      </c>
      <c r="K101" s="61" t="str">
        <f ca="1">IFERROR(VLOOKUP(J101,Parameter!I:K,3,FALSE),"")</f>
        <v/>
      </c>
      <c r="L101" s="57" t="str">
        <f t="shared" ca="1" si="101"/>
        <v/>
      </c>
      <c r="M101" s="61" t="str">
        <f ca="1">IFERROR(VLOOKUP(L101,Parameter!F:H,3,FALSE),"")</f>
        <v/>
      </c>
      <c r="N101" s="57" t="str">
        <f t="shared" ca="1" si="102"/>
        <v/>
      </c>
      <c r="O101" s="61" t="str">
        <f ca="1">IFERROR(VLOOKUP(N101,Parameter!C:E,3,FALSE),"")</f>
        <v/>
      </c>
      <c r="P101" s="61" t="str">
        <f t="shared" ca="1" si="103"/>
        <v/>
      </c>
      <c r="Q101" s="61" t="str">
        <f t="shared" ca="1" si="104"/>
        <v/>
      </c>
      <c r="R101" s="57" t="str">
        <f t="shared" ca="1" si="86"/>
        <v/>
      </c>
      <c r="S101" s="57" t="str">
        <f t="shared" ca="1" si="105"/>
        <v/>
      </c>
      <c r="T101" s="57" t="str">
        <f t="shared" ca="1" si="106"/>
        <v/>
      </c>
      <c r="U101" s="61" t="str">
        <f t="shared" ca="1" si="107"/>
        <v/>
      </c>
      <c r="V101" s="61" t="str">
        <f t="shared" ca="1" si="107"/>
        <v/>
      </c>
      <c r="W101" s="61" t="str">
        <f t="shared" ca="1" si="107"/>
        <v/>
      </c>
      <c r="X101" s="61" t="str">
        <f t="shared" ca="1" si="107"/>
        <v/>
      </c>
      <c r="Y101" s="57" t="str">
        <f t="shared" ca="1" si="107"/>
        <v/>
      </c>
      <c r="Z101" s="57" t="str">
        <f t="shared" ca="1" si="108"/>
        <v/>
      </c>
      <c r="AA101" s="61" t="str">
        <f t="shared" ca="1" si="109"/>
        <v/>
      </c>
      <c r="AB101" s="61" t="str">
        <f t="shared" ca="1" si="109"/>
        <v/>
      </c>
      <c r="AC101" s="61" t="str">
        <f t="shared" ca="1" si="109"/>
        <v/>
      </c>
      <c r="AD101" s="61" t="str">
        <f t="shared" ca="1" si="78"/>
        <v/>
      </c>
      <c r="AE101" s="61" t="str">
        <f t="shared" ca="1" si="79"/>
        <v/>
      </c>
      <c r="AF101" s="57" t="str">
        <f t="shared" ca="1" si="87"/>
        <v/>
      </c>
      <c r="AG101" s="57" t="str">
        <f t="shared" ca="1" si="80"/>
        <v/>
      </c>
      <c r="AH101" s="57" t="str">
        <f t="shared" ca="1" si="81"/>
        <v/>
      </c>
      <c r="AI101" s="62" t="str">
        <f t="shared" ca="1" si="110"/>
        <v/>
      </c>
      <c r="AJ101" s="63" t="str">
        <f t="shared" ca="1" si="77"/>
        <v/>
      </c>
      <c r="AK101" s="57" t="str">
        <f t="shared" ca="1" si="77"/>
        <v/>
      </c>
      <c r="AL101" s="176" t="str">
        <f t="shared" ca="1" si="77"/>
        <v/>
      </c>
      <c r="AM101" s="176" t="str">
        <f t="shared" ca="1" si="77"/>
        <v/>
      </c>
      <c r="AN101" s="57" t="str">
        <f t="shared" ca="1" si="77"/>
        <v/>
      </c>
      <c r="AO101" s="57" t="str">
        <f t="shared" ca="1" si="77"/>
        <v/>
      </c>
      <c r="AP101" s="57" t="str">
        <f t="shared" ca="1" si="77"/>
        <v/>
      </c>
      <c r="AQ101" s="57" t="str">
        <f t="shared" ca="1" si="77"/>
        <v/>
      </c>
      <c r="AR101" s="57" t="str">
        <f t="shared" ca="1" si="77"/>
        <v/>
      </c>
      <c r="AS101" s="57" t="str">
        <f ca="1">IFERROR(VLOOKUP(L101,Parameter!F:O,10,FALSE),"")</f>
        <v/>
      </c>
      <c r="AT101" s="61" t="str">
        <f ca="1">IF(D101="","",IFERROR(IF(VLOOKUP(N101,Parameter!C:L,10,FALSE)=$AT$8,"ok","F"),"L"))</f>
        <v/>
      </c>
      <c r="AU101" s="57" t="str">
        <f t="shared" ca="1" si="82"/>
        <v/>
      </c>
      <c r="AV101" s="57" t="str">
        <f t="shared" ca="1" si="82"/>
        <v/>
      </c>
      <c r="AW101" s="57" t="str">
        <f t="shared" ca="1" si="82"/>
        <v/>
      </c>
      <c r="AX101" s="57" t="str">
        <f t="shared" ca="1" si="82"/>
        <v/>
      </c>
      <c r="AY101" s="57" t="str">
        <f t="shared" ca="1" si="82"/>
        <v/>
      </c>
      <c r="AZ101" s="57" t="str">
        <f t="shared" ca="1" si="82"/>
        <v/>
      </c>
      <c r="BA101" s="57" t="str">
        <f t="shared" ca="1" si="83"/>
        <v/>
      </c>
      <c r="BB101" s="57" t="str">
        <f t="shared" ca="1" si="83"/>
        <v/>
      </c>
      <c r="BC101" s="57" t="str">
        <f t="shared" ca="1" si="83"/>
        <v/>
      </c>
      <c r="BD101" s="57" t="str">
        <f t="shared" ca="1" si="83"/>
        <v/>
      </c>
      <c r="BE101" s="57" t="str">
        <f t="shared" ca="1" si="83"/>
        <v/>
      </c>
      <c r="BF101" s="57" t="str">
        <f t="shared" ca="1" si="115"/>
        <v/>
      </c>
      <c r="BG101" s="57" t="str">
        <f t="shared" ca="1" si="115"/>
        <v/>
      </c>
      <c r="BH101" s="57" t="str">
        <f t="shared" ca="1" si="115"/>
        <v/>
      </c>
      <c r="BI101" s="57" t="str">
        <f t="shared" ca="1" si="115"/>
        <v/>
      </c>
      <c r="BJ101" s="57" t="str">
        <f t="shared" ca="1" si="115"/>
        <v/>
      </c>
      <c r="BK101" s="57" t="str">
        <f t="shared" ca="1" si="115"/>
        <v/>
      </c>
      <c r="BL101" s="57" t="str">
        <f t="shared" ca="1" si="115"/>
        <v/>
      </c>
      <c r="BM101" s="57" t="str">
        <f t="shared" ca="1" si="115"/>
        <v/>
      </c>
      <c r="BN101" s="57" t="str">
        <f t="shared" ca="1" si="114"/>
        <v/>
      </c>
      <c r="BO101" s="57" t="str">
        <f t="shared" ca="1" si="114"/>
        <v/>
      </c>
      <c r="BP101" s="57" t="str">
        <f t="shared" ca="1" si="114"/>
        <v/>
      </c>
      <c r="BQ101" s="57" t="str">
        <f t="shared" ca="1" si="114"/>
        <v/>
      </c>
      <c r="BR101" s="57" t="str">
        <f t="shared" ca="1" si="115"/>
        <v/>
      </c>
      <c r="BS101" s="57" t="str">
        <f t="shared" ca="1" si="115"/>
        <v/>
      </c>
      <c r="BT101" s="57" t="str">
        <f t="shared" ca="1" si="115"/>
        <v/>
      </c>
      <c r="BU101" s="57" t="str">
        <f t="shared" ca="1" si="115"/>
        <v/>
      </c>
      <c r="BV101" s="57" t="str">
        <f t="shared" ca="1" si="119"/>
        <v/>
      </c>
      <c r="BW101" s="57" t="str">
        <f t="shared" ca="1" si="119"/>
        <v/>
      </c>
      <c r="BX101" s="57" t="str">
        <f t="shared" ca="1" si="119"/>
        <v/>
      </c>
      <c r="BY101" s="57" t="str">
        <f t="shared" ca="1" si="72"/>
        <v/>
      </c>
      <c r="BZ101" s="57" t="str">
        <f t="shared" ca="1" si="72"/>
        <v/>
      </c>
      <c r="CA101" s="57" t="str">
        <f t="shared" ca="1" si="72"/>
        <v/>
      </c>
      <c r="CB101" s="57" t="str">
        <f t="shared" ca="1" si="72"/>
        <v/>
      </c>
      <c r="CC101" s="57" t="str">
        <f t="shared" ca="1" si="88"/>
        <v/>
      </c>
      <c r="CD101" s="57"/>
      <c r="CE101" s="57" t="str">
        <f t="shared" ca="1" si="89"/>
        <v/>
      </c>
      <c r="CF101" s="57" t="str">
        <f t="shared" ca="1" si="90"/>
        <v/>
      </c>
      <c r="CG101" s="57" t="str">
        <f t="shared" ca="1" si="91"/>
        <v/>
      </c>
      <c r="CH101" s="57" t="str">
        <f t="shared" ca="1" si="92"/>
        <v/>
      </c>
      <c r="CI101" s="57" t="str">
        <f t="shared" ca="1" si="93"/>
        <v/>
      </c>
      <c r="CJ101" s="57"/>
      <c r="CK101" s="57" t="str">
        <f t="shared" ca="1" si="118"/>
        <v/>
      </c>
      <c r="CL101" s="57" t="str">
        <f t="shared" ca="1" si="118"/>
        <v/>
      </c>
      <c r="CM101" s="57" t="str">
        <f t="shared" ca="1" si="118"/>
        <v/>
      </c>
      <c r="CN101" s="57" t="str">
        <f t="shared" ca="1" si="116"/>
        <v/>
      </c>
      <c r="CO101" s="57" t="str">
        <f t="shared" ca="1" si="112"/>
        <v/>
      </c>
      <c r="CP101" s="57" t="str">
        <f t="shared" ca="1" si="112"/>
        <v/>
      </c>
      <c r="CQ101" s="57" t="str">
        <f t="shared" ca="1" si="112"/>
        <v/>
      </c>
      <c r="CR101" s="57" t="str">
        <f t="shared" ca="1" si="112"/>
        <v/>
      </c>
      <c r="CS101" s="57" t="str">
        <f t="shared" ca="1" si="112"/>
        <v/>
      </c>
      <c r="CT101" s="57" t="str">
        <f t="shared" ca="1" si="117"/>
        <v/>
      </c>
      <c r="CU101" s="57" t="str">
        <f t="shared" ca="1" si="117"/>
        <v/>
      </c>
      <c r="CV101" s="57" t="str">
        <f t="shared" ca="1" si="117"/>
        <v/>
      </c>
      <c r="CW101" s="57" t="str">
        <f t="shared" ca="1" si="117"/>
        <v/>
      </c>
      <c r="CX101" s="57" t="str">
        <f t="shared" ca="1" si="94"/>
        <v/>
      </c>
      <c r="CY101" s="57" t="str">
        <f t="shared" ca="1" si="70"/>
        <v/>
      </c>
      <c r="CZ101" s="57" t="str">
        <f t="shared" ca="1" si="70"/>
        <v/>
      </c>
      <c r="DA101" s="57" t="str">
        <f t="shared" ca="1" si="69"/>
        <v/>
      </c>
      <c r="DB101" s="57" t="str">
        <f t="shared" ca="1" si="69"/>
        <v/>
      </c>
      <c r="DC101" s="57" t="str">
        <f t="shared" ca="1" si="69"/>
        <v/>
      </c>
      <c r="DD101" s="57" t="str">
        <f t="shared" ca="1" si="69"/>
        <v/>
      </c>
      <c r="DE101" s="57" t="str">
        <f t="shared" ca="1" si="120"/>
        <v/>
      </c>
      <c r="DF101" s="57" t="str">
        <f t="shared" ca="1" si="120"/>
        <v/>
      </c>
      <c r="DG101" s="57" t="str">
        <f t="shared" ca="1" si="120"/>
        <v/>
      </c>
      <c r="DH101" s="57" t="str">
        <f t="shared" ca="1" si="95"/>
        <v/>
      </c>
      <c r="DI101" s="57" t="str">
        <f t="shared" ca="1" si="113"/>
        <v/>
      </c>
      <c r="DJ101" s="57" t="str">
        <f t="shared" ca="1" si="113"/>
        <v/>
      </c>
      <c r="DK101" s="57" t="str">
        <f t="shared" ca="1" si="113"/>
        <v/>
      </c>
      <c r="DL101" s="57" t="str">
        <f t="shared" ca="1" si="113"/>
        <v/>
      </c>
      <c r="DM101" s="57" t="str">
        <f t="shared" ca="1" si="96"/>
        <v/>
      </c>
      <c r="DN101" s="57" t="str">
        <f t="shared" ca="1" si="75"/>
        <v/>
      </c>
      <c r="DO101" s="57" t="str">
        <f t="shared" ca="1" si="75"/>
        <v/>
      </c>
      <c r="DP101" s="57" t="str">
        <f t="shared" ca="1" si="75"/>
        <v/>
      </c>
      <c r="DQ101" s="57" t="str">
        <f t="shared" ca="1" si="75"/>
        <v/>
      </c>
      <c r="DR101" s="57" t="str">
        <f t="shared" ca="1" si="75"/>
        <v/>
      </c>
      <c r="DS101" s="57" t="str">
        <f t="shared" ca="1" si="75"/>
        <v/>
      </c>
    </row>
    <row r="102" spans="1:123" s="64" customFormat="1">
      <c r="A102" s="57" t="str">
        <f t="shared" ca="1" si="84"/>
        <v/>
      </c>
      <c r="B102" s="109" t="str">
        <f t="shared" ca="1" si="85"/>
        <v/>
      </c>
      <c r="C102" s="110">
        <v>92</v>
      </c>
      <c r="D102" s="110" t="str">
        <f t="shared" ca="1" si="97"/>
        <v/>
      </c>
      <c r="E102" s="111"/>
      <c r="F102" s="111"/>
      <c r="G102" s="110" t="str">
        <f t="shared" ca="1" si="98"/>
        <v/>
      </c>
      <c r="H102" s="110" t="str">
        <f t="shared" ca="1" si="99"/>
        <v/>
      </c>
      <c r="I102" s="112" t="str">
        <f ca="1">IFERROR(VLOOKUP(H102,Parameter!L:M,2,FALSE),"")</f>
        <v/>
      </c>
      <c r="J102" s="110" t="str">
        <f t="shared" ca="1" si="100"/>
        <v/>
      </c>
      <c r="K102" s="112" t="str">
        <f ca="1">IFERROR(VLOOKUP(J102,Parameter!I:K,3,FALSE),"")</f>
        <v/>
      </c>
      <c r="L102" s="110" t="str">
        <f t="shared" ca="1" si="101"/>
        <v/>
      </c>
      <c r="M102" s="112" t="str">
        <f ca="1">IFERROR(VLOOKUP(L102,Parameter!F:H,3,FALSE),"")</f>
        <v/>
      </c>
      <c r="N102" s="110" t="str">
        <f t="shared" ca="1" si="102"/>
        <v/>
      </c>
      <c r="O102" s="112" t="str">
        <f ca="1">IFERROR(VLOOKUP(N102,Parameter!C:E,3,FALSE),"")</f>
        <v/>
      </c>
      <c r="P102" s="112" t="str">
        <f t="shared" ca="1" si="103"/>
        <v/>
      </c>
      <c r="Q102" s="112" t="str">
        <f t="shared" ca="1" si="104"/>
        <v/>
      </c>
      <c r="R102" s="110" t="str">
        <f t="shared" ca="1" si="86"/>
        <v/>
      </c>
      <c r="S102" s="110" t="str">
        <f t="shared" ca="1" si="105"/>
        <v/>
      </c>
      <c r="T102" s="110" t="str">
        <f t="shared" ca="1" si="106"/>
        <v/>
      </c>
      <c r="U102" s="112" t="str">
        <f t="shared" ca="1" si="107"/>
        <v/>
      </c>
      <c r="V102" s="112" t="str">
        <f t="shared" ca="1" si="107"/>
        <v/>
      </c>
      <c r="W102" s="112" t="str">
        <f t="shared" ca="1" si="107"/>
        <v/>
      </c>
      <c r="X102" s="112" t="str">
        <f t="shared" ca="1" si="107"/>
        <v/>
      </c>
      <c r="Y102" s="110" t="str">
        <f t="shared" ca="1" si="107"/>
        <v/>
      </c>
      <c r="Z102" s="110" t="str">
        <f t="shared" ca="1" si="108"/>
        <v/>
      </c>
      <c r="AA102" s="111" t="str">
        <f t="shared" ca="1" si="109"/>
        <v/>
      </c>
      <c r="AB102" s="112" t="str">
        <f t="shared" ca="1" si="109"/>
        <v/>
      </c>
      <c r="AC102" s="112" t="str">
        <f t="shared" ca="1" si="109"/>
        <v/>
      </c>
      <c r="AD102" s="112" t="str">
        <f t="shared" ca="1" si="78"/>
        <v/>
      </c>
      <c r="AE102" s="111" t="str">
        <f t="shared" ca="1" si="79"/>
        <v/>
      </c>
      <c r="AF102" s="110" t="str">
        <f t="shared" ca="1" si="87"/>
        <v/>
      </c>
      <c r="AG102" s="110" t="str">
        <f t="shared" ca="1" si="80"/>
        <v/>
      </c>
      <c r="AH102" s="110" t="str">
        <f t="shared" ca="1" si="81"/>
        <v/>
      </c>
      <c r="AI102" s="113" t="str">
        <f t="shared" ca="1" si="110"/>
        <v/>
      </c>
      <c r="AJ102" s="114" t="str">
        <f t="shared" ca="1" si="77"/>
        <v/>
      </c>
      <c r="AK102" s="110" t="str">
        <f t="shared" ca="1" si="77"/>
        <v/>
      </c>
      <c r="AL102" s="177" t="str">
        <f t="shared" ca="1" si="77"/>
        <v/>
      </c>
      <c r="AM102" s="177" t="str">
        <f t="shared" ref="AM102:AR112" ca="1" si="121">IFERROR(INDIRECT($C102&amp;"!"&amp;AM$9),"")</f>
        <v/>
      </c>
      <c r="AN102" s="110" t="str">
        <f t="shared" ca="1" si="121"/>
        <v/>
      </c>
      <c r="AO102" s="110" t="str">
        <f t="shared" ca="1" si="121"/>
        <v/>
      </c>
      <c r="AP102" s="110" t="str">
        <f t="shared" ca="1" si="121"/>
        <v/>
      </c>
      <c r="AQ102" s="110" t="str">
        <f t="shared" ca="1" si="121"/>
        <v/>
      </c>
      <c r="AR102" s="110" t="str">
        <f t="shared" ca="1" si="121"/>
        <v/>
      </c>
      <c r="AS102" s="57" t="str">
        <f ca="1">IFERROR(VLOOKUP(L102,Parameter!F:O,10,FALSE),"")</f>
        <v/>
      </c>
      <c r="AT102" s="61" t="str">
        <f ca="1">IF(D102="","",IFERROR(IF(VLOOKUP(N102,Parameter!C:L,10,FALSE)=$AT$8,"ok","F"),"L"))</f>
        <v/>
      </c>
      <c r="AU102" s="110" t="str">
        <f t="shared" ca="1" si="82"/>
        <v/>
      </c>
      <c r="AV102" s="110" t="str">
        <f t="shared" ca="1" si="82"/>
        <v/>
      </c>
      <c r="AW102" s="110" t="str">
        <f t="shared" ca="1" si="82"/>
        <v/>
      </c>
      <c r="AX102" s="110" t="str">
        <f t="shared" ca="1" si="82"/>
        <v/>
      </c>
      <c r="AY102" s="110" t="str">
        <f t="shared" ca="1" si="82"/>
        <v/>
      </c>
      <c r="AZ102" s="110" t="str">
        <f t="shared" ca="1" si="82"/>
        <v/>
      </c>
      <c r="BA102" s="110" t="str">
        <f t="shared" ca="1" si="83"/>
        <v/>
      </c>
      <c r="BB102" s="110" t="str">
        <f t="shared" ca="1" si="83"/>
        <v/>
      </c>
      <c r="BC102" s="110" t="str">
        <f t="shared" ca="1" si="83"/>
        <v/>
      </c>
      <c r="BD102" s="110" t="str">
        <f t="shared" ca="1" si="83"/>
        <v/>
      </c>
      <c r="BE102" s="110" t="str">
        <f t="shared" ca="1" si="83"/>
        <v/>
      </c>
      <c r="BF102" s="110" t="str">
        <f t="shared" ca="1" si="115"/>
        <v/>
      </c>
      <c r="BG102" s="110" t="str">
        <f t="shared" ca="1" si="115"/>
        <v/>
      </c>
      <c r="BH102" s="110" t="str">
        <f t="shared" ca="1" si="115"/>
        <v/>
      </c>
      <c r="BI102" s="110" t="str">
        <f t="shared" ca="1" si="115"/>
        <v/>
      </c>
      <c r="BJ102" s="110" t="str">
        <f t="shared" ca="1" si="115"/>
        <v/>
      </c>
      <c r="BK102" s="110" t="str">
        <f t="shared" ca="1" si="115"/>
        <v/>
      </c>
      <c r="BL102" s="110" t="str">
        <f t="shared" ca="1" si="115"/>
        <v/>
      </c>
      <c r="BM102" s="110" t="str">
        <f t="shared" ca="1" si="115"/>
        <v/>
      </c>
      <c r="BN102" s="110" t="str">
        <f t="shared" ca="1" si="114"/>
        <v/>
      </c>
      <c r="BO102" s="110" t="str">
        <f t="shared" ca="1" si="114"/>
        <v/>
      </c>
      <c r="BP102" s="110" t="str">
        <f t="shared" ca="1" si="114"/>
        <v/>
      </c>
      <c r="BQ102" s="110" t="str">
        <f t="shared" ca="1" si="114"/>
        <v/>
      </c>
      <c r="BR102" s="110" t="str">
        <f t="shared" ca="1" si="115"/>
        <v/>
      </c>
      <c r="BS102" s="110" t="str">
        <f t="shared" ca="1" si="115"/>
        <v/>
      </c>
      <c r="BT102" s="110" t="str">
        <f t="shared" ca="1" si="115"/>
        <v/>
      </c>
      <c r="BU102" s="110" t="str">
        <f t="shared" ca="1" si="115"/>
        <v/>
      </c>
      <c r="BV102" s="110" t="str">
        <f t="shared" ca="1" si="119"/>
        <v/>
      </c>
      <c r="BW102" s="57" t="str">
        <f t="shared" ca="1" si="119"/>
        <v/>
      </c>
      <c r="BX102" s="57" t="str">
        <f t="shared" ca="1" si="119"/>
        <v/>
      </c>
      <c r="BY102" s="57" t="str">
        <f t="shared" ca="1" si="72"/>
        <v/>
      </c>
      <c r="BZ102" s="57" t="str">
        <f t="shared" ca="1" si="72"/>
        <v/>
      </c>
      <c r="CA102" s="57" t="str">
        <f t="shared" ca="1" si="72"/>
        <v/>
      </c>
      <c r="CB102" s="57" t="str">
        <f t="shared" ca="1" si="72"/>
        <v/>
      </c>
      <c r="CC102" s="57" t="str">
        <f t="shared" ca="1" si="88"/>
        <v/>
      </c>
      <c r="CD102" s="57"/>
      <c r="CE102" s="57" t="str">
        <f t="shared" ca="1" si="89"/>
        <v/>
      </c>
      <c r="CF102" s="57" t="str">
        <f t="shared" ca="1" si="90"/>
        <v/>
      </c>
      <c r="CG102" s="57" t="str">
        <f t="shared" ca="1" si="91"/>
        <v/>
      </c>
      <c r="CH102" s="57" t="str">
        <f t="shared" ca="1" si="92"/>
        <v/>
      </c>
      <c r="CI102" s="57" t="str">
        <f t="shared" ca="1" si="93"/>
        <v/>
      </c>
      <c r="CJ102" s="57"/>
      <c r="CK102" s="57" t="str">
        <f t="shared" ca="1" si="118"/>
        <v/>
      </c>
      <c r="CL102" s="57" t="str">
        <f t="shared" ca="1" si="118"/>
        <v/>
      </c>
      <c r="CM102" s="57" t="str">
        <f t="shared" ca="1" si="118"/>
        <v/>
      </c>
      <c r="CN102" s="57" t="str">
        <f t="shared" ca="1" si="116"/>
        <v/>
      </c>
      <c r="CO102" s="57" t="str">
        <f t="shared" ca="1" si="112"/>
        <v/>
      </c>
      <c r="CP102" s="57" t="str">
        <f t="shared" ca="1" si="112"/>
        <v/>
      </c>
      <c r="CQ102" s="57" t="str">
        <f t="shared" ca="1" si="112"/>
        <v/>
      </c>
      <c r="CR102" s="57" t="str">
        <f t="shared" ca="1" si="112"/>
        <v/>
      </c>
      <c r="CS102" s="57" t="str">
        <f t="shared" ca="1" si="112"/>
        <v/>
      </c>
      <c r="CT102" s="57" t="str">
        <f t="shared" ca="1" si="117"/>
        <v/>
      </c>
      <c r="CU102" s="57" t="str">
        <f t="shared" ca="1" si="117"/>
        <v/>
      </c>
      <c r="CV102" s="57" t="str">
        <f t="shared" ca="1" si="117"/>
        <v/>
      </c>
      <c r="CW102" s="57" t="str">
        <f t="shared" ca="1" si="117"/>
        <v/>
      </c>
      <c r="CX102" s="57" t="str">
        <f t="shared" ca="1" si="94"/>
        <v/>
      </c>
      <c r="CY102" s="57" t="str">
        <f t="shared" ca="1" si="70"/>
        <v/>
      </c>
      <c r="CZ102" s="57" t="str">
        <f t="shared" ca="1" si="70"/>
        <v/>
      </c>
      <c r="DA102" s="57" t="str">
        <f t="shared" ca="1" si="69"/>
        <v/>
      </c>
      <c r="DB102" s="57" t="str">
        <f t="shared" ca="1" si="69"/>
        <v/>
      </c>
      <c r="DC102" s="57" t="str">
        <f t="shared" ca="1" si="69"/>
        <v/>
      </c>
      <c r="DD102" s="57" t="str">
        <f t="shared" ca="1" si="69"/>
        <v/>
      </c>
      <c r="DE102" s="57" t="str">
        <f t="shared" ca="1" si="120"/>
        <v/>
      </c>
      <c r="DF102" s="57" t="str">
        <f t="shared" ca="1" si="120"/>
        <v/>
      </c>
      <c r="DG102" s="57" t="str">
        <f t="shared" ca="1" si="120"/>
        <v/>
      </c>
      <c r="DH102" s="57" t="str">
        <f t="shared" ca="1" si="95"/>
        <v/>
      </c>
      <c r="DI102" s="57" t="str">
        <f t="shared" ca="1" si="113"/>
        <v/>
      </c>
      <c r="DJ102" s="57" t="str">
        <f t="shared" ca="1" si="113"/>
        <v/>
      </c>
      <c r="DK102" s="57" t="str">
        <f t="shared" ca="1" si="113"/>
        <v/>
      </c>
      <c r="DL102" s="57" t="str">
        <f t="shared" ca="1" si="113"/>
        <v/>
      </c>
      <c r="DM102" s="57" t="str">
        <f t="shared" ca="1" si="96"/>
        <v/>
      </c>
      <c r="DN102" s="57" t="str">
        <f t="shared" ca="1" si="75"/>
        <v/>
      </c>
      <c r="DO102" s="57" t="str">
        <f t="shared" ca="1" si="75"/>
        <v/>
      </c>
      <c r="DP102" s="57" t="str">
        <f t="shared" ca="1" si="75"/>
        <v/>
      </c>
      <c r="DQ102" s="57" t="str">
        <f t="shared" ca="1" si="75"/>
        <v/>
      </c>
      <c r="DR102" s="57" t="str">
        <f t="shared" ca="1" si="75"/>
        <v/>
      </c>
      <c r="DS102" s="57" t="str">
        <f t="shared" ca="1" si="75"/>
        <v/>
      </c>
    </row>
    <row r="103" spans="1:123" s="64" customFormat="1">
      <c r="A103" s="57" t="str">
        <f t="shared" ca="1" si="84"/>
        <v/>
      </c>
      <c r="B103" s="106" t="str">
        <f t="shared" ca="1" si="85"/>
        <v/>
      </c>
      <c r="C103" s="60">
        <v>93</v>
      </c>
      <c r="D103" s="57" t="str">
        <f t="shared" ca="1" si="97"/>
        <v/>
      </c>
      <c r="E103" s="61"/>
      <c r="F103" s="61"/>
      <c r="G103" s="57" t="str">
        <f t="shared" ca="1" si="98"/>
        <v/>
      </c>
      <c r="H103" s="57" t="str">
        <f t="shared" ca="1" si="99"/>
        <v/>
      </c>
      <c r="I103" s="61" t="str">
        <f ca="1">IFERROR(VLOOKUP(H103,Parameter!L:M,2,FALSE),"")</f>
        <v/>
      </c>
      <c r="J103" s="57" t="str">
        <f t="shared" ca="1" si="100"/>
        <v/>
      </c>
      <c r="K103" s="61" t="str">
        <f ca="1">IFERROR(VLOOKUP(J103,Parameter!I:K,3,FALSE),"")</f>
        <v/>
      </c>
      <c r="L103" s="57" t="str">
        <f t="shared" ca="1" si="101"/>
        <v/>
      </c>
      <c r="M103" s="61" t="str">
        <f ca="1">IFERROR(VLOOKUP(L103,Parameter!F:H,3,FALSE),"")</f>
        <v/>
      </c>
      <c r="N103" s="57" t="str">
        <f t="shared" ca="1" si="102"/>
        <v/>
      </c>
      <c r="O103" s="61" t="str">
        <f ca="1">IFERROR(VLOOKUP(N103,Parameter!C:E,3,FALSE),"")</f>
        <v/>
      </c>
      <c r="P103" s="61" t="str">
        <f t="shared" ca="1" si="103"/>
        <v/>
      </c>
      <c r="Q103" s="61" t="str">
        <f t="shared" ca="1" si="104"/>
        <v/>
      </c>
      <c r="R103" s="57" t="str">
        <f t="shared" ca="1" si="86"/>
        <v/>
      </c>
      <c r="S103" s="57" t="str">
        <f t="shared" ca="1" si="105"/>
        <v/>
      </c>
      <c r="T103" s="57" t="str">
        <f t="shared" ca="1" si="106"/>
        <v/>
      </c>
      <c r="U103" s="61" t="str">
        <f t="shared" ca="1" si="107"/>
        <v/>
      </c>
      <c r="V103" s="61" t="str">
        <f t="shared" ca="1" si="107"/>
        <v/>
      </c>
      <c r="W103" s="61" t="str">
        <f t="shared" ca="1" si="107"/>
        <v/>
      </c>
      <c r="X103" s="61" t="str">
        <f t="shared" ca="1" si="107"/>
        <v/>
      </c>
      <c r="Y103" s="57" t="str">
        <f t="shared" ca="1" si="107"/>
        <v/>
      </c>
      <c r="Z103" s="57" t="str">
        <f t="shared" ca="1" si="108"/>
        <v/>
      </c>
      <c r="AA103" s="61" t="str">
        <f t="shared" ca="1" si="109"/>
        <v/>
      </c>
      <c r="AB103" s="61" t="str">
        <f t="shared" ca="1" si="109"/>
        <v/>
      </c>
      <c r="AC103" s="61" t="str">
        <f t="shared" ca="1" si="109"/>
        <v/>
      </c>
      <c r="AD103" s="61" t="str">
        <f t="shared" ca="1" si="78"/>
        <v/>
      </c>
      <c r="AE103" s="61" t="str">
        <f t="shared" ca="1" si="79"/>
        <v/>
      </c>
      <c r="AF103" s="57" t="str">
        <f t="shared" ca="1" si="87"/>
        <v/>
      </c>
      <c r="AG103" s="57" t="str">
        <f t="shared" ca="1" si="80"/>
        <v/>
      </c>
      <c r="AH103" s="57" t="str">
        <f t="shared" ca="1" si="81"/>
        <v/>
      </c>
      <c r="AI103" s="62" t="str">
        <f t="shared" ca="1" si="110"/>
        <v/>
      </c>
      <c r="AJ103" s="63" t="str">
        <f t="shared" ref="AJ103:AL112" ca="1" si="122">IFERROR(INDIRECT($C103&amp;"!"&amp;AJ$9),"")</f>
        <v/>
      </c>
      <c r="AK103" s="57" t="str">
        <f t="shared" ca="1" si="122"/>
        <v/>
      </c>
      <c r="AL103" s="176" t="str">
        <f t="shared" ca="1" si="122"/>
        <v/>
      </c>
      <c r="AM103" s="176" t="str">
        <f t="shared" ca="1" si="121"/>
        <v/>
      </c>
      <c r="AN103" s="57" t="str">
        <f t="shared" ca="1" si="121"/>
        <v/>
      </c>
      <c r="AO103" s="57" t="str">
        <f t="shared" ca="1" si="121"/>
        <v/>
      </c>
      <c r="AP103" s="57" t="str">
        <f t="shared" ca="1" si="121"/>
        <v/>
      </c>
      <c r="AQ103" s="57" t="str">
        <f t="shared" ca="1" si="121"/>
        <v/>
      </c>
      <c r="AR103" s="57" t="str">
        <f t="shared" ca="1" si="121"/>
        <v/>
      </c>
      <c r="AS103" s="57" t="str">
        <f ca="1">IFERROR(VLOOKUP(L103,Parameter!F:O,10,FALSE),"")</f>
        <v/>
      </c>
      <c r="AT103" s="61" t="str">
        <f ca="1">IF(D103="","",IFERROR(IF(VLOOKUP(N103,Parameter!C:L,10,FALSE)=$AT$8,"ok","F"),"L"))</f>
        <v/>
      </c>
      <c r="AU103" s="57" t="str">
        <f t="shared" ca="1" si="82"/>
        <v/>
      </c>
      <c r="AV103" s="57" t="str">
        <f t="shared" ca="1" si="82"/>
        <v/>
      </c>
      <c r="AW103" s="57" t="str">
        <f t="shared" ca="1" si="82"/>
        <v/>
      </c>
      <c r="AX103" s="57" t="str">
        <f t="shared" ca="1" si="82"/>
        <v/>
      </c>
      <c r="AY103" s="57" t="str">
        <f t="shared" ca="1" si="82"/>
        <v/>
      </c>
      <c r="AZ103" s="57" t="str">
        <f t="shared" ca="1" si="82"/>
        <v/>
      </c>
      <c r="BA103" s="57" t="str">
        <f t="shared" ca="1" si="83"/>
        <v/>
      </c>
      <c r="BB103" s="57" t="str">
        <f t="shared" ca="1" si="83"/>
        <v/>
      </c>
      <c r="BC103" s="57" t="str">
        <f t="shared" ca="1" si="83"/>
        <v/>
      </c>
      <c r="BD103" s="57" t="str">
        <f t="shared" ca="1" si="83"/>
        <v/>
      </c>
      <c r="BE103" s="57" t="str">
        <f t="shared" ca="1" si="83"/>
        <v/>
      </c>
      <c r="BF103" s="57" t="str">
        <f t="shared" ca="1" si="115"/>
        <v/>
      </c>
      <c r="BG103" s="57" t="str">
        <f t="shared" ca="1" si="115"/>
        <v/>
      </c>
      <c r="BH103" s="57" t="str">
        <f t="shared" ca="1" si="115"/>
        <v/>
      </c>
      <c r="BI103" s="57" t="str">
        <f t="shared" ca="1" si="115"/>
        <v/>
      </c>
      <c r="BJ103" s="57" t="str">
        <f t="shared" ca="1" si="115"/>
        <v/>
      </c>
      <c r="BK103" s="57" t="str">
        <f t="shared" ca="1" si="115"/>
        <v/>
      </c>
      <c r="BL103" s="57" t="str">
        <f t="shared" ca="1" si="115"/>
        <v/>
      </c>
      <c r="BM103" s="57" t="str">
        <f t="shared" ca="1" si="115"/>
        <v/>
      </c>
      <c r="BN103" s="57" t="str">
        <f t="shared" ref="BN103:BQ112" ca="1" si="123">IFERROR(INDIRECT($C103&amp;"!"&amp;BN$9),"")</f>
        <v/>
      </c>
      <c r="BO103" s="57" t="str">
        <f t="shared" ca="1" si="123"/>
        <v/>
      </c>
      <c r="BP103" s="57" t="str">
        <f t="shared" ca="1" si="123"/>
        <v/>
      </c>
      <c r="BQ103" s="57" t="str">
        <f t="shared" ca="1" si="123"/>
        <v/>
      </c>
      <c r="BR103" s="57" t="str">
        <f t="shared" ca="1" si="115"/>
        <v/>
      </c>
      <c r="BS103" s="57" t="str">
        <f t="shared" ca="1" si="115"/>
        <v/>
      </c>
      <c r="BT103" s="57" t="str">
        <f t="shared" ca="1" si="115"/>
        <v/>
      </c>
      <c r="BU103" s="57" t="str">
        <f t="shared" ca="1" si="115"/>
        <v/>
      </c>
      <c r="BV103" s="57" t="str">
        <f t="shared" ca="1" si="119"/>
        <v/>
      </c>
      <c r="BW103" s="57" t="str">
        <f t="shared" ca="1" si="119"/>
        <v/>
      </c>
      <c r="BX103" s="57" t="str">
        <f t="shared" ca="1" si="119"/>
        <v/>
      </c>
      <c r="BY103" s="57" t="str">
        <f t="shared" ca="1" si="72"/>
        <v/>
      </c>
      <c r="BZ103" s="57" t="str">
        <f t="shared" ca="1" si="72"/>
        <v/>
      </c>
      <c r="CA103" s="57" t="str">
        <f t="shared" ca="1" si="72"/>
        <v/>
      </c>
      <c r="CB103" s="57" t="str">
        <f t="shared" ca="1" si="72"/>
        <v/>
      </c>
      <c r="CC103" s="57" t="str">
        <f t="shared" ca="1" si="88"/>
        <v/>
      </c>
      <c r="CD103" s="57"/>
      <c r="CE103" s="57" t="str">
        <f t="shared" ca="1" si="89"/>
        <v/>
      </c>
      <c r="CF103" s="57" t="str">
        <f t="shared" ca="1" si="90"/>
        <v/>
      </c>
      <c r="CG103" s="57" t="str">
        <f t="shared" ca="1" si="91"/>
        <v/>
      </c>
      <c r="CH103" s="57" t="str">
        <f t="shared" ca="1" si="92"/>
        <v/>
      </c>
      <c r="CI103" s="57" t="str">
        <f t="shared" ca="1" si="93"/>
        <v/>
      </c>
      <c r="CJ103" s="57"/>
      <c r="CK103" s="57" t="str">
        <f t="shared" ca="1" si="118"/>
        <v/>
      </c>
      <c r="CL103" s="57" t="str">
        <f t="shared" ca="1" si="118"/>
        <v/>
      </c>
      <c r="CM103" s="57" t="str">
        <f t="shared" ca="1" si="118"/>
        <v/>
      </c>
      <c r="CN103" s="57" t="str">
        <f t="shared" ca="1" si="116"/>
        <v/>
      </c>
      <c r="CO103" s="57" t="str">
        <f t="shared" ca="1" si="112"/>
        <v/>
      </c>
      <c r="CP103" s="57" t="str">
        <f t="shared" ca="1" si="112"/>
        <v/>
      </c>
      <c r="CQ103" s="57" t="str">
        <f t="shared" ca="1" si="112"/>
        <v/>
      </c>
      <c r="CR103" s="57" t="str">
        <f t="shared" ca="1" si="112"/>
        <v/>
      </c>
      <c r="CS103" s="57" t="str">
        <f t="shared" ca="1" si="112"/>
        <v/>
      </c>
      <c r="CT103" s="57" t="str">
        <f t="shared" ca="1" si="117"/>
        <v/>
      </c>
      <c r="CU103" s="57" t="str">
        <f t="shared" ca="1" si="117"/>
        <v/>
      </c>
      <c r="CV103" s="57" t="str">
        <f t="shared" ca="1" si="117"/>
        <v/>
      </c>
      <c r="CW103" s="57" t="str">
        <f t="shared" ca="1" si="117"/>
        <v/>
      </c>
      <c r="CX103" s="57" t="str">
        <f t="shared" ca="1" si="94"/>
        <v/>
      </c>
      <c r="CY103" s="57" t="str">
        <f t="shared" ca="1" si="70"/>
        <v/>
      </c>
      <c r="CZ103" s="57" t="str">
        <f t="shared" ca="1" si="70"/>
        <v/>
      </c>
      <c r="DA103" s="57" t="str">
        <f t="shared" ca="1" si="69"/>
        <v/>
      </c>
      <c r="DB103" s="57" t="str">
        <f t="shared" ca="1" si="69"/>
        <v/>
      </c>
      <c r="DC103" s="57" t="str">
        <f t="shared" ca="1" si="69"/>
        <v/>
      </c>
      <c r="DD103" s="57" t="str">
        <f t="shared" ca="1" si="69"/>
        <v/>
      </c>
      <c r="DE103" s="57" t="str">
        <f t="shared" ca="1" si="120"/>
        <v/>
      </c>
      <c r="DF103" s="57" t="str">
        <f t="shared" ca="1" si="120"/>
        <v/>
      </c>
      <c r="DG103" s="57" t="str">
        <f t="shared" ca="1" si="120"/>
        <v/>
      </c>
      <c r="DH103" s="57" t="str">
        <f t="shared" ca="1" si="95"/>
        <v/>
      </c>
      <c r="DI103" s="57" t="str">
        <f t="shared" ca="1" si="113"/>
        <v/>
      </c>
      <c r="DJ103" s="57" t="str">
        <f t="shared" ca="1" si="113"/>
        <v/>
      </c>
      <c r="DK103" s="57" t="str">
        <f t="shared" ca="1" si="113"/>
        <v/>
      </c>
      <c r="DL103" s="57" t="str">
        <f t="shared" ca="1" si="113"/>
        <v/>
      </c>
      <c r="DM103" s="57" t="str">
        <f t="shared" ca="1" si="96"/>
        <v/>
      </c>
      <c r="DN103" s="57" t="str">
        <f t="shared" ca="1" si="75"/>
        <v/>
      </c>
      <c r="DO103" s="57" t="str">
        <f t="shared" ca="1" si="75"/>
        <v/>
      </c>
      <c r="DP103" s="57" t="str">
        <f t="shared" ca="1" si="75"/>
        <v/>
      </c>
      <c r="DQ103" s="57" t="str">
        <f t="shared" ca="1" si="75"/>
        <v/>
      </c>
      <c r="DR103" s="57" t="str">
        <f t="shared" ca="1" si="75"/>
        <v/>
      </c>
      <c r="DS103" s="57" t="str">
        <f t="shared" ca="1" si="75"/>
        <v/>
      </c>
    </row>
    <row r="104" spans="1:123" s="64" customFormat="1">
      <c r="A104" s="57" t="str">
        <f t="shared" ca="1" si="84"/>
        <v/>
      </c>
      <c r="B104" s="109" t="str">
        <f t="shared" ca="1" si="85"/>
        <v/>
      </c>
      <c r="C104" s="110">
        <v>94</v>
      </c>
      <c r="D104" s="110" t="str">
        <f t="shared" ca="1" si="97"/>
        <v/>
      </c>
      <c r="E104" s="111"/>
      <c r="F104" s="111"/>
      <c r="G104" s="110" t="str">
        <f t="shared" ca="1" si="98"/>
        <v/>
      </c>
      <c r="H104" s="110" t="str">
        <f t="shared" ca="1" si="99"/>
        <v/>
      </c>
      <c r="I104" s="112" t="str">
        <f ca="1">IFERROR(VLOOKUP(H104,Parameter!L:M,2,FALSE),"")</f>
        <v/>
      </c>
      <c r="J104" s="110" t="str">
        <f t="shared" ca="1" si="100"/>
        <v/>
      </c>
      <c r="K104" s="112" t="str">
        <f ca="1">IFERROR(VLOOKUP(J104,Parameter!I:K,3,FALSE),"")</f>
        <v/>
      </c>
      <c r="L104" s="110" t="str">
        <f t="shared" ca="1" si="101"/>
        <v/>
      </c>
      <c r="M104" s="112" t="str">
        <f ca="1">IFERROR(VLOOKUP(L104,Parameter!F:H,3,FALSE),"")</f>
        <v/>
      </c>
      <c r="N104" s="110" t="str">
        <f t="shared" ca="1" si="102"/>
        <v/>
      </c>
      <c r="O104" s="112" t="str">
        <f ca="1">IFERROR(VLOOKUP(N104,Parameter!C:E,3,FALSE),"")</f>
        <v/>
      </c>
      <c r="P104" s="112" t="str">
        <f t="shared" ca="1" si="103"/>
        <v/>
      </c>
      <c r="Q104" s="112" t="str">
        <f t="shared" ca="1" si="104"/>
        <v/>
      </c>
      <c r="R104" s="110" t="str">
        <f t="shared" ca="1" si="86"/>
        <v/>
      </c>
      <c r="S104" s="110" t="str">
        <f t="shared" ca="1" si="105"/>
        <v/>
      </c>
      <c r="T104" s="110" t="str">
        <f t="shared" ca="1" si="106"/>
        <v/>
      </c>
      <c r="U104" s="112" t="str">
        <f t="shared" ca="1" si="107"/>
        <v/>
      </c>
      <c r="V104" s="112" t="str">
        <f t="shared" ca="1" si="107"/>
        <v/>
      </c>
      <c r="W104" s="112" t="str">
        <f t="shared" ca="1" si="107"/>
        <v/>
      </c>
      <c r="X104" s="112" t="str">
        <f t="shared" ca="1" si="107"/>
        <v/>
      </c>
      <c r="Y104" s="110" t="str">
        <f t="shared" ca="1" si="107"/>
        <v/>
      </c>
      <c r="Z104" s="110" t="str">
        <f t="shared" ca="1" si="108"/>
        <v/>
      </c>
      <c r="AA104" s="111" t="str">
        <f t="shared" ca="1" si="109"/>
        <v/>
      </c>
      <c r="AB104" s="112" t="str">
        <f t="shared" ca="1" si="109"/>
        <v/>
      </c>
      <c r="AC104" s="112" t="str">
        <f t="shared" ca="1" si="109"/>
        <v/>
      </c>
      <c r="AD104" s="112" t="str">
        <f t="shared" ca="1" si="78"/>
        <v/>
      </c>
      <c r="AE104" s="111" t="str">
        <f t="shared" ca="1" si="79"/>
        <v/>
      </c>
      <c r="AF104" s="110" t="str">
        <f t="shared" ca="1" si="87"/>
        <v/>
      </c>
      <c r="AG104" s="110" t="str">
        <f t="shared" ca="1" si="80"/>
        <v/>
      </c>
      <c r="AH104" s="110" t="str">
        <f t="shared" ca="1" si="81"/>
        <v/>
      </c>
      <c r="AI104" s="113" t="str">
        <f t="shared" ca="1" si="110"/>
        <v/>
      </c>
      <c r="AJ104" s="114" t="str">
        <f t="shared" ca="1" si="122"/>
        <v/>
      </c>
      <c r="AK104" s="110" t="str">
        <f t="shared" ca="1" si="122"/>
        <v/>
      </c>
      <c r="AL104" s="177" t="str">
        <f t="shared" ca="1" si="122"/>
        <v/>
      </c>
      <c r="AM104" s="177" t="str">
        <f t="shared" ca="1" si="121"/>
        <v/>
      </c>
      <c r="AN104" s="110" t="str">
        <f t="shared" ca="1" si="121"/>
        <v/>
      </c>
      <c r="AO104" s="110" t="str">
        <f t="shared" ca="1" si="121"/>
        <v/>
      </c>
      <c r="AP104" s="110" t="str">
        <f t="shared" ca="1" si="121"/>
        <v/>
      </c>
      <c r="AQ104" s="110" t="str">
        <f t="shared" ca="1" si="121"/>
        <v/>
      </c>
      <c r="AR104" s="110" t="str">
        <f t="shared" ca="1" si="121"/>
        <v/>
      </c>
      <c r="AS104" s="57" t="str">
        <f ca="1">IFERROR(VLOOKUP(L104,Parameter!F:O,10,FALSE),"")</f>
        <v/>
      </c>
      <c r="AT104" s="61" t="str">
        <f ca="1">IF(D104="","",IFERROR(IF(VLOOKUP(N104,Parameter!C:L,10,FALSE)=$AT$8,"ok","F"),"L"))</f>
        <v/>
      </c>
      <c r="AU104" s="110" t="str">
        <f t="shared" ca="1" si="82"/>
        <v/>
      </c>
      <c r="AV104" s="110" t="str">
        <f t="shared" ca="1" si="82"/>
        <v/>
      </c>
      <c r="AW104" s="110" t="str">
        <f t="shared" ca="1" si="82"/>
        <v/>
      </c>
      <c r="AX104" s="110" t="str">
        <f t="shared" ca="1" si="82"/>
        <v/>
      </c>
      <c r="AY104" s="110" t="str">
        <f t="shared" ca="1" si="82"/>
        <v/>
      </c>
      <c r="AZ104" s="110" t="str">
        <f t="shared" ca="1" si="82"/>
        <v/>
      </c>
      <c r="BA104" s="110" t="str">
        <f t="shared" ca="1" si="83"/>
        <v/>
      </c>
      <c r="BB104" s="110" t="str">
        <f t="shared" ca="1" si="83"/>
        <v/>
      </c>
      <c r="BC104" s="110" t="str">
        <f t="shared" ca="1" si="83"/>
        <v/>
      </c>
      <c r="BD104" s="110" t="str">
        <f t="shared" ca="1" si="83"/>
        <v/>
      </c>
      <c r="BE104" s="110" t="str">
        <f t="shared" ca="1" si="83"/>
        <v/>
      </c>
      <c r="BF104" s="110" t="str">
        <f t="shared" ca="1" si="115"/>
        <v/>
      </c>
      <c r="BG104" s="110" t="str">
        <f t="shared" ca="1" si="115"/>
        <v/>
      </c>
      <c r="BH104" s="110" t="str">
        <f t="shared" ca="1" si="115"/>
        <v/>
      </c>
      <c r="BI104" s="110" t="str">
        <f t="shared" ca="1" si="115"/>
        <v/>
      </c>
      <c r="BJ104" s="110" t="str">
        <f t="shared" ca="1" si="115"/>
        <v/>
      </c>
      <c r="BK104" s="110" t="str">
        <f t="shared" ca="1" si="115"/>
        <v/>
      </c>
      <c r="BL104" s="110" t="str">
        <f t="shared" ca="1" si="115"/>
        <v/>
      </c>
      <c r="BM104" s="110" t="str">
        <f t="shared" ca="1" si="115"/>
        <v/>
      </c>
      <c r="BN104" s="110" t="str">
        <f t="shared" ca="1" si="123"/>
        <v/>
      </c>
      <c r="BO104" s="110" t="str">
        <f t="shared" ca="1" si="123"/>
        <v/>
      </c>
      <c r="BP104" s="110" t="str">
        <f t="shared" ca="1" si="123"/>
        <v/>
      </c>
      <c r="BQ104" s="110" t="str">
        <f t="shared" ca="1" si="123"/>
        <v/>
      </c>
      <c r="BR104" s="110" t="str">
        <f t="shared" ca="1" si="115"/>
        <v/>
      </c>
      <c r="BS104" s="110" t="str">
        <f t="shared" ca="1" si="115"/>
        <v/>
      </c>
      <c r="BT104" s="110" t="str">
        <f t="shared" ca="1" si="115"/>
        <v/>
      </c>
      <c r="BU104" s="110" t="str">
        <f t="shared" ca="1" si="115"/>
        <v/>
      </c>
      <c r="BV104" s="110" t="str">
        <f t="shared" ca="1" si="119"/>
        <v/>
      </c>
      <c r="BW104" s="57" t="str">
        <f t="shared" ca="1" si="119"/>
        <v/>
      </c>
      <c r="BX104" s="57" t="str">
        <f t="shared" ca="1" si="119"/>
        <v/>
      </c>
      <c r="BY104" s="57" t="str">
        <f t="shared" ca="1" si="72"/>
        <v/>
      </c>
      <c r="BZ104" s="57" t="str">
        <f t="shared" ca="1" si="72"/>
        <v/>
      </c>
      <c r="CA104" s="57" t="str">
        <f t="shared" ca="1" si="72"/>
        <v/>
      </c>
      <c r="CB104" s="57" t="str">
        <f t="shared" ca="1" si="72"/>
        <v/>
      </c>
      <c r="CC104" s="57" t="str">
        <f t="shared" ca="1" si="88"/>
        <v/>
      </c>
      <c r="CD104" s="57"/>
      <c r="CE104" s="57" t="str">
        <f t="shared" ca="1" si="89"/>
        <v/>
      </c>
      <c r="CF104" s="57" t="str">
        <f t="shared" ca="1" si="90"/>
        <v/>
      </c>
      <c r="CG104" s="57" t="str">
        <f t="shared" ca="1" si="91"/>
        <v/>
      </c>
      <c r="CH104" s="57" t="str">
        <f t="shared" ca="1" si="92"/>
        <v/>
      </c>
      <c r="CI104" s="57" t="str">
        <f t="shared" ca="1" si="93"/>
        <v/>
      </c>
      <c r="CJ104" s="57"/>
      <c r="CK104" s="57" t="str">
        <f t="shared" ca="1" si="118"/>
        <v/>
      </c>
      <c r="CL104" s="57" t="str">
        <f t="shared" ca="1" si="118"/>
        <v/>
      </c>
      <c r="CM104" s="57" t="str">
        <f t="shared" ca="1" si="118"/>
        <v/>
      </c>
      <c r="CN104" s="57" t="str">
        <f t="shared" ca="1" si="116"/>
        <v/>
      </c>
      <c r="CO104" s="57" t="str">
        <f t="shared" ca="1" si="112"/>
        <v/>
      </c>
      <c r="CP104" s="57" t="str">
        <f t="shared" ca="1" si="112"/>
        <v/>
      </c>
      <c r="CQ104" s="57" t="str">
        <f t="shared" ca="1" si="112"/>
        <v/>
      </c>
      <c r="CR104" s="57" t="str">
        <f t="shared" ca="1" si="112"/>
        <v/>
      </c>
      <c r="CS104" s="57" t="str">
        <f t="shared" ca="1" si="112"/>
        <v/>
      </c>
      <c r="CT104" s="57" t="str">
        <f t="shared" ca="1" si="117"/>
        <v/>
      </c>
      <c r="CU104" s="57" t="str">
        <f t="shared" ca="1" si="117"/>
        <v/>
      </c>
      <c r="CV104" s="57" t="str">
        <f t="shared" ca="1" si="117"/>
        <v/>
      </c>
      <c r="CW104" s="57" t="str">
        <f t="shared" ca="1" si="117"/>
        <v/>
      </c>
      <c r="CX104" s="57" t="str">
        <f t="shared" ca="1" si="94"/>
        <v/>
      </c>
      <c r="CY104" s="57" t="str">
        <f t="shared" ca="1" si="70"/>
        <v/>
      </c>
      <c r="CZ104" s="57" t="str">
        <f t="shared" ca="1" si="70"/>
        <v/>
      </c>
      <c r="DA104" s="57" t="str">
        <f t="shared" ca="1" si="69"/>
        <v/>
      </c>
      <c r="DB104" s="57" t="str">
        <f t="shared" ca="1" si="69"/>
        <v/>
      </c>
      <c r="DC104" s="57" t="str">
        <f t="shared" ca="1" si="69"/>
        <v/>
      </c>
      <c r="DD104" s="57" t="str">
        <f t="shared" ca="1" si="69"/>
        <v/>
      </c>
      <c r="DE104" s="57" t="str">
        <f t="shared" ca="1" si="120"/>
        <v/>
      </c>
      <c r="DF104" s="57" t="str">
        <f t="shared" ca="1" si="120"/>
        <v/>
      </c>
      <c r="DG104" s="57" t="str">
        <f t="shared" ca="1" si="120"/>
        <v/>
      </c>
      <c r="DH104" s="57" t="str">
        <f t="shared" ca="1" si="95"/>
        <v/>
      </c>
      <c r="DI104" s="57" t="str">
        <f t="shared" ca="1" si="113"/>
        <v/>
      </c>
      <c r="DJ104" s="57" t="str">
        <f t="shared" ca="1" si="113"/>
        <v/>
      </c>
      <c r="DK104" s="57" t="str">
        <f t="shared" ca="1" si="113"/>
        <v/>
      </c>
      <c r="DL104" s="57" t="str">
        <f t="shared" ca="1" si="113"/>
        <v/>
      </c>
      <c r="DM104" s="57" t="str">
        <f t="shared" ca="1" si="96"/>
        <v/>
      </c>
      <c r="DN104" s="57" t="str">
        <f t="shared" ca="1" si="75"/>
        <v/>
      </c>
      <c r="DO104" s="57" t="str">
        <f t="shared" ca="1" si="75"/>
        <v/>
      </c>
      <c r="DP104" s="57" t="str">
        <f t="shared" ca="1" si="75"/>
        <v/>
      </c>
      <c r="DQ104" s="57" t="str">
        <f t="shared" ca="1" si="75"/>
        <v/>
      </c>
      <c r="DR104" s="57" t="str">
        <f t="shared" ca="1" si="75"/>
        <v/>
      </c>
      <c r="DS104" s="57" t="str">
        <f t="shared" ca="1" si="75"/>
        <v/>
      </c>
    </row>
    <row r="105" spans="1:123" s="64" customFormat="1">
      <c r="A105" s="57" t="str">
        <f t="shared" ca="1" si="84"/>
        <v/>
      </c>
      <c r="B105" s="106" t="str">
        <f t="shared" ca="1" si="85"/>
        <v/>
      </c>
      <c r="C105" s="60">
        <v>95</v>
      </c>
      <c r="D105" s="57" t="str">
        <f t="shared" ca="1" si="97"/>
        <v/>
      </c>
      <c r="E105" s="61"/>
      <c r="F105" s="61"/>
      <c r="G105" s="57" t="str">
        <f t="shared" ca="1" si="98"/>
        <v/>
      </c>
      <c r="H105" s="57" t="str">
        <f t="shared" ca="1" si="99"/>
        <v/>
      </c>
      <c r="I105" s="61" t="str">
        <f ca="1">IFERROR(VLOOKUP(H105,Parameter!L:M,2,FALSE),"")</f>
        <v/>
      </c>
      <c r="J105" s="57" t="str">
        <f t="shared" ca="1" si="100"/>
        <v/>
      </c>
      <c r="K105" s="61" t="str">
        <f ca="1">IFERROR(VLOOKUP(J105,Parameter!I:K,3,FALSE),"")</f>
        <v/>
      </c>
      <c r="L105" s="57" t="str">
        <f t="shared" ca="1" si="101"/>
        <v/>
      </c>
      <c r="M105" s="61" t="str">
        <f ca="1">IFERROR(VLOOKUP(L105,Parameter!F:H,3,FALSE),"")</f>
        <v/>
      </c>
      <c r="N105" s="57" t="str">
        <f t="shared" ca="1" si="102"/>
        <v/>
      </c>
      <c r="O105" s="61" t="str">
        <f ca="1">IFERROR(VLOOKUP(N105,Parameter!C:E,3,FALSE),"")</f>
        <v/>
      </c>
      <c r="P105" s="61" t="str">
        <f t="shared" ca="1" si="103"/>
        <v/>
      </c>
      <c r="Q105" s="61" t="str">
        <f t="shared" ca="1" si="104"/>
        <v/>
      </c>
      <c r="R105" s="57" t="str">
        <f t="shared" ca="1" si="86"/>
        <v/>
      </c>
      <c r="S105" s="57" t="str">
        <f t="shared" ca="1" si="105"/>
        <v/>
      </c>
      <c r="T105" s="57" t="str">
        <f t="shared" ca="1" si="106"/>
        <v/>
      </c>
      <c r="U105" s="61" t="str">
        <f t="shared" ca="1" si="107"/>
        <v/>
      </c>
      <c r="V105" s="61" t="str">
        <f t="shared" ca="1" si="107"/>
        <v/>
      </c>
      <c r="W105" s="61" t="str">
        <f t="shared" ca="1" si="107"/>
        <v/>
      </c>
      <c r="X105" s="61" t="str">
        <f t="shared" ca="1" si="107"/>
        <v/>
      </c>
      <c r="Y105" s="57" t="str">
        <f t="shared" ca="1" si="107"/>
        <v/>
      </c>
      <c r="Z105" s="57" t="str">
        <f t="shared" ca="1" si="108"/>
        <v/>
      </c>
      <c r="AA105" s="61" t="str">
        <f t="shared" ca="1" si="109"/>
        <v/>
      </c>
      <c r="AB105" s="61" t="str">
        <f t="shared" ca="1" si="109"/>
        <v/>
      </c>
      <c r="AC105" s="61" t="str">
        <f t="shared" ca="1" si="109"/>
        <v/>
      </c>
      <c r="AD105" s="61" t="str">
        <f t="shared" ca="1" si="78"/>
        <v/>
      </c>
      <c r="AE105" s="61" t="str">
        <f t="shared" ca="1" si="79"/>
        <v/>
      </c>
      <c r="AF105" s="57" t="str">
        <f t="shared" ca="1" si="87"/>
        <v/>
      </c>
      <c r="AG105" s="57" t="str">
        <f t="shared" ca="1" si="80"/>
        <v/>
      </c>
      <c r="AH105" s="57" t="str">
        <f t="shared" ca="1" si="81"/>
        <v/>
      </c>
      <c r="AI105" s="62" t="str">
        <f t="shared" ca="1" si="110"/>
        <v/>
      </c>
      <c r="AJ105" s="63" t="str">
        <f t="shared" ca="1" si="122"/>
        <v/>
      </c>
      <c r="AK105" s="57" t="str">
        <f t="shared" ca="1" si="122"/>
        <v/>
      </c>
      <c r="AL105" s="176" t="str">
        <f t="shared" ca="1" si="122"/>
        <v/>
      </c>
      <c r="AM105" s="176" t="str">
        <f t="shared" ca="1" si="121"/>
        <v/>
      </c>
      <c r="AN105" s="57" t="str">
        <f t="shared" ca="1" si="121"/>
        <v/>
      </c>
      <c r="AO105" s="57" t="str">
        <f t="shared" ca="1" si="121"/>
        <v/>
      </c>
      <c r="AP105" s="57" t="str">
        <f t="shared" ca="1" si="121"/>
        <v/>
      </c>
      <c r="AQ105" s="57" t="str">
        <f t="shared" ca="1" si="121"/>
        <v/>
      </c>
      <c r="AR105" s="57" t="str">
        <f t="shared" ca="1" si="121"/>
        <v/>
      </c>
      <c r="AS105" s="57" t="str">
        <f ca="1">IFERROR(VLOOKUP(L105,Parameter!F:O,10,FALSE),"")</f>
        <v/>
      </c>
      <c r="AT105" s="61" t="str">
        <f ca="1">IF(D105="","",IFERROR(IF(VLOOKUP(N105,Parameter!C:L,10,FALSE)=$AT$8,"ok","F"),"L"))</f>
        <v/>
      </c>
      <c r="AU105" s="57" t="str">
        <f t="shared" ca="1" si="82"/>
        <v/>
      </c>
      <c r="AV105" s="57" t="str">
        <f t="shared" ca="1" si="82"/>
        <v/>
      </c>
      <c r="AW105" s="57" t="str">
        <f t="shared" ca="1" si="82"/>
        <v/>
      </c>
      <c r="AX105" s="57" t="str">
        <f t="shared" ca="1" si="82"/>
        <v/>
      </c>
      <c r="AY105" s="57" t="str">
        <f t="shared" ca="1" si="82"/>
        <v/>
      </c>
      <c r="AZ105" s="57" t="str">
        <f t="shared" ca="1" si="82"/>
        <v/>
      </c>
      <c r="BA105" s="57" t="str">
        <f t="shared" ca="1" si="83"/>
        <v/>
      </c>
      <c r="BB105" s="57" t="str">
        <f t="shared" ca="1" si="83"/>
        <v/>
      </c>
      <c r="BC105" s="57" t="str">
        <f t="shared" ca="1" si="83"/>
        <v/>
      </c>
      <c r="BD105" s="57" t="str">
        <f t="shared" ca="1" si="83"/>
        <v/>
      </c>
      <c r="BE105" s="57" t="str">
        <f t="shared" ca="1" si="83"/>
        <v/>
      </c>
      <c r="BF105" s="57" t="str">
        <f t="shared" ca="1" si="115"/>
        <v/>
      </c>
      <c r="BG105" s="57" t="str">
        <f t="shared" ca="1" si="115"/>
        <v/>
      </c>
      <c r="BH105" s="57" t="str">
        <f t="shared" ca="1" si="115"/>
        <v/>
      </c>
      <c r="BI105" s="57" t="str">
        <f t="shared" ca="1" si="115"/>
        <v/>
      </c>
      <c r="BJ105" s="57" t="str">
        <f t="shared" ca="1" si="115"/>
        <v/>
      </c>
      <c r="BK105" s="57" t="str">
        <f t="shared" ca="1" si="115"/>
        <v/>
      </c>
      <c r="BL105" s="57" t="str">
        <f t="shared" ca="1" si="115"/>
        <v/>
      </c>
      <c r="BM105" s="57" t="str">
        <f t="shared" ca="1" si="115"/>
        <v/>
      </c>
      <c r="BN105" s="57" t="str">
        <f t="shared" ca="1" si="123"/>
        <v/>
      </c>
      <c r="BO105" s="57" t="str">
        <f t="shared" ca="1" si="123"/>
        <v/>
      </c>
      <c r="BP105" s="57" t="str">
        <f t="shared" ca="1" si="123"/>
        <v/>
      </c>
      <c r="BQ105" s="57" t="str">
        <f t="shared" ca="1" si="123"/>
        <v/>
      </c>
      <c r="BR105" s="57" t="str">
        <f t="shared" ca="1" si="115"/>
        <v/>
      </c>
      <c r="BS105" s="57" t="str">
        <f t="shared" ca="1" si="115"/>
        <v/>
      </c>
      <c r="BT105" s="57" t="str">
        <f t="shared" ca="1" si="115"/>
        <v/>
      </c>
      <c r="BU105" s="57" t="str">
        <f t="shared" ca="1" si="115"/>
        <v/>
      </c>
      <c r="BV105" s="57" t="str">
        <f t="shared" ca="1" si="119"/>
        <v/>
      </c>
      <c r="BW105" s="57" t="str">
        <f t="shared" ca="1" si="119"/>
        <v/>
      </c>
      <c r="BX105" s="57" t="str">
        <f t="shared" ca="1" si="119"/>
        <v/>
      </c>
      <c r="BY105" s="57" t="str">
        <f t="shared" ca="1" si="72"/>
        <v/>
      </c>
      <c r="BZ105" s="57" t="str">
        <f t="shared" ca="1" si="72"/>
        <v/>
      </c>
      <c r="CA105" s="57" t="str">
        <f t="shared" ca="1" si="72"/>
        <v/>
      </c>
      <c r="CB105" s="57" t="str">
        <f t="shared" ca="1" si="72"/>
        <v/>
      </c>
      <c r="CC105" s="57" t="str">
        <f t="shared" ca="1" si="88"/>
        <v/>
      </c>
      <c r="CD105" s="57"/>
      <c r="CE105" s="57" t="str">
        <f t="shared" ca="1" si="89"/>
        <v/>
      </c>
      <c r="CF105" s="57" t="str">
        <f t="shared" ca="1" si="90"/>
        <v/>
      </c>
      <c r="CG105" s="57" t="str">
        <f t="shared" ca="1" si="91"/>
        <v/>
      </c>
      <c r="CH105" s="57" t="str">
        <f t="shared" ca="1" si="92"/>
        <v/>
      </c>
      <c r="CI105" s="57" t="str">
        <f t="shared" ca="1" si="93"/>
        <v/>
      </c>
      <c r="CJ105" s="57"/>
      <c r="CK105" s="57" t="str">
        <f t="shared" ca="1" si="118"/>
        <v/>
      </c>
      <c r="CL105" s="57" t="str">
        <f t="shared" ca="1" si="118"/>
        <v/>
      </c>
      <c r="CM105" s="57" t="str">
        <f t="shared" ca="1" si="118"/>
        <v/>
      </c>
      <c r="CN105" s="57" t="str">
        <f t="shared" ca="1" si="116"/>
        <v/>
      </c>
      <c r="CO105" s="57" t="str">
        <f t="shared" ca="1" si="112"/>
        <v/>
      </c>
      <c r="CP105" s="57" t="str">
        <f t="shared" ca="1" si="112"/>
        <v/>
      </c>
      <c r="CQ105" s="57" t="str">
        <f t="shared" ca="1" si="112"/>
        <v/>
      </c>
      <c r="CR105" s="57" t="str">
        <f t="shared" ca="1" si="112"/>
        <v/>
      </c>
      <c r="CS105" s="57" t="str">
        <f t="shared" ca="1" si="112"/>
        <v/>
      </c>
      <c r="CT105" s="57" t="str">
        <f t="shared" ca="1" si="117"/>
        <v/>
      </c>
      <c r="CU105" s="57" t="str">
        <f t="shared" ca="1" si="117"/>
        <v/>
      </c>
      <c r="CV105" s="57" t="str">
        <f t="shared" ca="1" si="117"/>
        <v/>
      </c>
      <c r="CW105" s="57" t="str">
        <f t="shared" ca="1" si="117"/>
        <v/>
      </c>
      <c r="CX105" s="57" t="str">
        <f t="shared" ca="1" si="94"/>
        <v/>
      </c>
      <c r="CY105" s="57" t="str">
        <f t="shared" ca="1" si="70"/>
        <v/>
      </c>
      <c r="CZ105" s="57" t="str">
        <f t="shared" ca="1" si="70"/>
        <v/>
      </c>
      <c r="DA105" s="57" t="str">
        <f t="shared" ca="1" si="69"/>
        <v/>
      </c>
      <c r="DB105" s="57" t="str">
        <f t="shared" ca="1" si="69"/>
        <v/>
      </c>
      <c r="DC105" s="57" t="str">
        <f t="shared" ca="1" si="69"/>
        <v/>
      </c>
      <c r="DD105" s="57" t="str">
        <f t="shared" ca="1" si="69"/>
        <v/>
      </c>
      <c r="DE105" s="57" t="str">
        <f t="shared" ca="1" si="120"/>
        <v/>
      </c>
      <c r="DF105" s="57" t="str">
        <f t="shared" ca="1" si="120"/>
        <v/>
      </c>
      <c r="DG105" s="57" t="str">
        <f t="shared" ca="1" si="120"/>
        <v/>
      </c>
      <c r="DH105" s="57" t="str">
        <f t="shared" ca="1" si="95"/>
        <v/>
      </c>
      <c r="DI105" s="57" t="str">
        <f t="shared" ca="1" si="113"/>
        <v/>
      </c>
      <c r="DJ105" s="57" t="str">
        <f t="shared" ca="1" si="113"/>
        <v/>
      </c>
      <c r="DK105" s="57" t="str">
        <f t="shared" ca="1" si="113"/>
        <v/>
      </c>
      <c r="DL105" s="57" t="str">
        <f t="shared" ca="1" si="113"/>
        <v/>
      </c>
      <c r="DM105" s="57" t="str">
        <f t="shared" ca="1" si="96"/>
        <v/>
      </c>
      <c r="DN105" s="57" t="str">
        <f t="shared" ca="1" si="75"/>
        <v/>
      </c>
      <c r="DO105" s="57" t="str">
        <f t="shared" ca="1" si="75"/>
        <v/>
      </c>
      <c r="DP105" s="57" t="str">
        <f t="shared" ca="1" si="75"/>
        <v/>
      </c>
      <c r="DQ105" s="57" t="str">
        <f t="shared" ca="1" si="75"/>
        <v/>
      </c>
      <c r="DR105" s="57" t="str">
        <f t="shared" ca="1" si="75"/>
        <v/>
      </c>
      <c r="DS105" s="57" t="str">
        <f t="shared" ca="1" si="75"/>
        <v/>
      </c>
    </row>
    <row r="106" spans="1:123" s="64" customFormat="1">
      <c r="A106" s="57" t="str">
        <f t="shared" ca="1" si="84"/>
        <v/>
      </c>
      <c r="B106" s="109" t="str">
        <f t="shared" ca="1" si="85"/>
        <v/>
      </c>
      <c r="C106" s="110">
        <v>96</v>
      </c>
      <c r="D106" s="110" t="str">
        <f t="shared" ca="1" si="97"/>
        <v/>
      </c>
      <c r="E106" s="111"/>
      <c r="F106" s="111"/>
      <c r="G106" s="110" t="str">
        <f t="shared" ca="1" si="98"/>
        <v/>
      </c>
      <c r="H106" s="110" t="str">
        <f t="shared" ca="1" si="99"/>
        <v/>
      </c>
      <c r="I106" s="112" t="str">
        <f ca="1">IFERROR(VLOOKUP(H106,Parameter!L:M,2,FALSE),"")</f>
        <v/>
      </c>
      <c r="J106" s="110" t="str">
        <f t="shared" ca="1" si="100"/>
        <v/>
      </c>
      <c r="K106" s="112" t="str">
        <f ca="1">IFERROR(VLOOKUP(J106,Parameter!I:K,3,FALSE),"")</f>
        <v/>
      </c>
      <c r="L106" s="110" t="str">
        <f t="shared" ca="1" si="101"/>
        <v/>
      </c>
      <c r="M106" s="112" t="str">
        <f ca="1">IFERROR(VLOOKUP(L106,Parameter!F:H,3,FALSE),"")</f>
        <v/>
      </c>
      <c r="N106" s="110" t="str">
        <f t="shared" ca="1" si="102"/>
        <v/>
      </c>
      <c r="O106" s="112" t="str">
        <f ca="1">IFERROR(VLOOKUP(N106,Parameter!C:E,3,FALSE),"")</f>
        <v/>
      </c>
      <c r="P106" s="112" t="str">
        <f t="shared" ca="1" si="103"/>
        <v/>
      </c>
      <c r="Q106" s="112" t="str">
        <f t="shared" ca="1" si="104"/>
        <v/>
      </c>
      <c r="R106" s="110" t="str">
        <f t="shared" ca="1" si="86"/>
        <v/>
      </c>
      <c r="S106" s="110" t="str">
        <f t="shared" ca="1" si="105"/>
        <v/>
      </c>
      <c r="T106" s="110" t="str">
        <f t="shared" ca="1" si="106"/>
        <v/>
      </c>
      <c r="U106" s="112" t="str">
        <f t="shared" ca="1" si="107"/>
        <v/>
      </c>
      <c r="V106" s="112" t="str">
        <f t="shared" ca="1" si="107"/>
        <v/>
      </c>
      <c r="W106" s="112" t="str">
        <f t="shared" ca="1" si="107"/>
        <v/>
      </c>
      <c r="X106" s="112" t="str">
        <f t="shared" ca="1" si="107"/>
        <v/>
      </c>
      <c r="Y106" s="110" t="str">
        <f t="shared" ca="1" si="107"/>
        <v/>
      </c>
      <c r="Z106" s="110" t="str">
        <f t="shared" ca="1" si="108"/>
        <v/>
      </c>
      <c r="AA106" s="111" t="str">
        <f t="shared" ca="1" si="109"/>
        <v/>
      </c>
      <c r="AB106" s="112" t="str">
        <f t="shared" ca="1" si="109"/>
        <v/>
      </c>
      <c r="AC106" s="112" t="str">
        <f t="shared" ca="1" si="109"/>
        <v/>
      </c>
      <c r="AD106" s="112" t="str">
        <f t="shared" ca="1" si="78"/>
        <v/>
      </c>
      <c r="AE106" s="111" t="str">
        <f t="shared" ca="1" si="79"/>
        <v/>
      </c>
      <c r="AF106" s="110" t="str">
        <f t="shared" ca="1" si="87"/>
        <v/>
      </c>
      <c r="AG106" s="110" t="str">
        <f t="shared" ca="1" si="80"/>
        <v/>
      </c>
      <c r="AH106" s="110" t="str">
        <f t="shared" ca="1" si="81"/>
        <v/>
      </c>
      <c r="AI106" s="113" t="str">
        <f t="shared" ca="1" si="110"/>
        <v/>
      </c>
      <c r="AJ106" s="114" t="str">
        <f t="shared" ca="1" si="122"/>
        <v/>
      </c>
      <c r="AK106" s="110" t="str">
        <f t="shared" ca="1" si="122"/>
        <v/>
      </c>
      <c r="AL106" s="177" t="str">
        <f t="shared" ca="1" si="122"/>
        <v/>
      </c>
      <c r="AM106" s="177" t="str">
        <f t="shared" ca="1" si="121"/>
        <v/>
      </c>
      <c r="AN106" s="110" t="str">
        <f t="shared" ca="1" si="121"/>
        <v/>
      </c>
      <c r="AO106" s="110" t="str">
        <f t="shared" ca="1" si="121"/>
        <v/>
      </c>
      <c r="AP106" s="110" t="str">
        <f t="shared" ca="1" si="121"/>
        <v/>
      </c>
      <c r="AQ106" s="110" t="str">
        <f t="shared" ca="1" si="121"/>
        <v/>
      </c>
      <c r="AR106" s="110" t="str">
        <f t="shared" ca="1" si="121"/>
        <v/>
      </c>
      <c r="AS106" s="57" t="str">
        <f ca="1">IFERROR(VLOOKUP(L106,Parameter!F:O,10,FALSE),"")</f>
        <v/>
      </c>
      <c r="AT106" s="61" t="str">
        <f ca="1">IF(D106="","",IFERROR(IF(VLOOKUP(N106,Parameter!C:L,10,FALSE)=$AT$8,"ok","F"),"L"))</f>
        <v/>
      </c>
      <c r="AU106" s="110" t="str">
        <f t="shared" ca="1" si="82"/>
        <v/>
      </c>
      <c r="AV106" s="110" t="str">
        <f t="shared" ca="1" si="82"/>
        <v/>
      </c>
      <c r="AW106" s="110" t="str">
        <f t="shared" ca="1" si="82"/>
        <v/>
      </c>
      <c r="AX106" s="110" t="str">
        <f t="shared" ca="1" si="82"/>
        <v/>
      </c>
      <c r="AY106" s="110" t="str">
        <f t="shared" ca="1" si="82"/>
        <v/>
      </c>
      <c r="AZ106" s="110" t="str">
        <f t="shared" ca="1" si="82"/>
        <v/>
      </c>
      <c r="BA106" s="110" t="str">
        <f t="shared" ca="1" si="83"/>
        <v/>
      </c>
      <c r="BB106" s="110" t="str">
        <f t="shared" ca="1" si="83"/>
        <v/>
      </c>
      <c r="BC106" s="110" t="str">
        <f t="shared" ca="1" si="83"/>
        <v/>
      </c>
      <c r="BD106" s="110" t="str">
        <f t="shared" ca="1" si="83"/>
        <v/>
      </c>
      <c r="BE106" s="110" t="str">
        <f t="shared" ca="1" si="83"/>
        <v/>
      </c>
      <c r="BF106" s="110" t="str">
        <f t="shared" ca="1" si="115"/>
        <v/>
      </c>
      <c r="BG106" s="110" t="str">
        <f t="shared" ca="1" si="115"/>
        <v/>
      </c>
      <c r="BH106" s="110" t="str">
        <f t="shared" ca="1" si="115"/>
        <v/>
      </c>
      <c r="BI106" s="110" t="str">
        <f t="shared" ca="1" si="115"/>
        <v/>
      </c>
      <c r="BJ106" s="110" t="str">
        <f t="shared" ca="1" si="115"/>
        <v/>
      </c>
      <c r="BK106" s="110" t="str">
        <f t="shared" ca="1" si="115"/>
        <v/>
      </c>
      <c r="BL106" s="110" t="str">
        <f t="shared" ca="1" si="115"/>
        <v/>
      </c>
      <c r="BM106" s="110" t="str">
        <f t="shared" ca="1" si="115"/>
        <v/>
      </c>
      <c r="BN106" s="110" t="str">
        <f t="shared" ca="1" si="123"/>
        <v/>
      </c>
      <c r="BO106" s="110" t="str">
        <f t="shared" ca="1" si="123"/>
        <v/>
      </c>
      <c r="BP106" s="110" t="str">
        <f t="shared" ca="1" si="123"/>
        <v/>
      </c>
      <c r="BQ106" s="110" t="str">
        <f t="shared" ca="1" si="123"/>
        <v/>
      </c>
      <c r="BR106" s="110" t="str">
        <f t="shared" ca="1" si="115"/>
        <v/>
      </c>
      <c r="BS106" s="110" t="str">
        <f t="shared" ca="1" si="115"/>
        <v/>
      </c>
      <c r="BT106" s="110" t="str">
        <f t="shared" ca="1" si="115"/>
        <v/>
      </c>
      <c r="BU106" s="110" t="str">
        <f t="shared" ref="BS106:BV112" ca="1" si="124">IFERROR(INDIRECT($C106&amp;"!"&amp;BU$9),"")</f>
        <v/>
      </c>
      <c r="BV106" s="110" t="str">
        <f t="shared" ca="1" si="124"/>
        <v/>
      </c>
      <c r="BW106" s="57" t="str">
        <f t="shared" ca="1" si="119"/>
        <v/>
      </c>
      <c r="BX106" s="57" t="str">
        <f t="shared" ca="1" si="119"/>
        <v/>
      </c>
      <c r="BY106" s="57" t="str">
        <f t="shared" ca="1" si="72"/>
        <v/>
      </c>
      <c r="BZ106" s="57" t="str">
        <f t="shared" ca="1" si="72"/>
        <v/>
      </c>
      <c r="CA106" s="57" t="str">
        <f t="shared" ca="1" si="72"/>
        <v/>
      </c>
      <c r="CB106" s="57" t="str">
        <f t="shared" ca="1" si="72"/>
        <v/>
      </c>
      <c r="CC106" s="57" t="str">
        <f t="shared" ca="1" si="88"/>
        <v/>
      </c>
      <c r="CD106" s="57"/>
      <c r="CE106" s="57" t="str">
        <f t="shared" ca="1" si="89"/>
        <v/>
      </c>
      <c r="CF106" s="57" t="str">
        <f t="shared" ca="1" si="90"/>
        <v/>
      </c>
      <c r="CG106" s="57" t="str">
        <f t="shared" ca="1" si="91"/>
        <v/>
      </c>
      <c r="CH106" s="57" t="str">
        <f t="shared" ca="1" si="92"/>
        <v/>
      </c>
      <c r="CI106" s="57" t="str">
        <f t="shared" ca="1" si="93"/>
        <v/>
      </c>
      <c r="CJ106" s="57"/>
      <c r="CK106" s="57" t="str">
        <f t="shared" ca="1" si="118"/>
        <v/>
      </c>
      <c r="CL106" s="57" t="str">
        <f t="shared" ca="1" si="118"/>
        <v/>
      </c>
      <c r="CM106" s="57" t="str">
        <f t="shared" ca="1" si="118"/>
        <v/>
      </c>
      <c r="CN106" s="57" t="str">
        <f t="shared" ca="1" si="116"/>
        <v/>
      </c>
      <c r="CO106" s="57" t="str">
        <f t="shared" ca="1" si="112"/>
        <v/>
      </c>
      <c r="CP106" s="57" t="str">
        <f t="shared" ca="1" si="112"/>
        <v/>
      </c>
      <c r="CQ106" s="57" t="str">
        <f t="shared" ca="1" si="112"/>
        <v/>
      </c>
      <c r="CR106" s="57" t="str">
        <f t="shared" ca="1" si="112"/>
        <v/>
      </c>
      <c r="CS106" s="57" t="str">
        <f t="shared" ca="1" si="112"/>
        <v/>
      </c>
      <c r="CT106" s="57" t="str">
        <f t="shared" ca="1" si="117"/>
        <v/>
      </c>
      <c r="CU106" s="57" t="str">
        <f t="shared" ca="1" si="117"/>
        <v/>
      </c>
      <c r="CV106" s="57" t="str">
        <f t="shared" ca="1" si="117"/>
        <v/>
      </c>
      <c r="CW106" s="57" t="str">
        <f t="shared" ca="1" si="117"/>
        <v/>
      </c>
      <c r="CX106" s="57" t="str">
        <f t="shared" ca="1" si="94"/>
        <v/>
      </c>
      <c r="CY106" s="57" t="str">
        <f t="shared" ca="1" si="70"/>
        <v/>
      </c>
      <c r="CZ106" s="57" t="str">
        <f t="shared" ca="1" si="70"/>
        <v/>
      </c>
      <c r="DA106" s="57" t="str">
        <f t="shared" ca="1" si="69"/>
        <v/>
      </c>
      <c r="DB106" s="57" t="str">
        <f t="shared" ca="1" si="69"/>
        <v/>
      </c>
      <c r="DC106" s="57" t="str">
        <f t="shared" ca="1" si="69"/>
        <v/>
      </c>
      <c r="DD106" s="57" t="str">
        <f t="shared" ca="1" si="69"/>
        <v/>
      </c>
      <c r="DE106" s="57" t="str">
        <f t="shared" ca="1" si="120"/>
        <v/>
      </c>
      <c r="DF106" s="57" t="str">
        <f t="shared" ca="1" si="120"/>
        <v/>
      </c>
      <c r="DG106" s="57" t="str">
        <f t="shared" ca="1" si="120"/>
        <v/>
      </c>
      <c r="DH106" s="57" t="str">
        <f t="shared" ca="1" si="95"/>
        <v/>
      </c>
      <c r="DI106" s="57" t="str">
        <f t="shared" ca="1" si="113"/>
        <v/>
      </c>
      <c r="DJ106" s="57" t="str">
        <f t="shared" ca="1" si="113"/>
        <v/>
      </c>
      <c r="DK106" s="57" t="str">
        <f t="shared" ca="1" si="113"/>
        <v/>
      </c>
      <c r="DL106" s="57" t="str">
        <f t="shared" ca="1" si="113"/>
        <v/>
      </c>
      <c r="DM106" s="57" t="str">
        <f t="shared" ca="1" si="96"/>
        <v/>
      </c>
      <c r="DN106" s="57" t="str">
        <f t="shared" ca="1" si="75"/>
        <v/>
      </c>
      <c r="DO106" s="57" t="str">
        <f t="shared" ca="1" si="75"/>
        <v/>
      </c>
      <c r="DP106" s="57" t="str">
        <f t="shared" ca="1" si="75"/>
        <v/>
      </c>
      <c r="DQ106" s="57" t="str">
        <f t="shared" ca="1" si="75"/>
        <v/>
      </c>
      <c r="DR106" s="57" t="str">
        <f t="shared" ca="1" si="75"/>
        <v/>
      </c>
      <c r="DS106" s="57" t="str">
        <f t="shared" ca="1" si="75"/>
        <v/>
      </c>
    </row>
    <row r="107" spans="1:123">
      <c r="A107" s="57" t="str">
        <f t="shared" ca="1" si="84"/>
        <v/>
      </c>
      <c r="B107" s="106" t="str">
        <f t="shared" ca="1" si="85"/>
        <v/>
      </c>
      <c r="C107" s="60">
        <v>97</v>
      </c>
      <c r="D107" s="57" t="str">
        <f t="shared" ca="1" si="97"/>
        <v/>
      </c>
      <c r="E107" s="61"/>
      <c r="F107" s="61"/>
      <c r="G107" s="57" t="str">
        <f t="shared" ca="1" si="98"/>
        <v/>
      </c>
      <c r="H107" s="57" t="str">
        <f t="shared" ca="1" si="99"/>
        <v/>
      </c>
      <c r="I107" s="61" t="str">
        <f ca="1">IFERROR(VLOOKUP(H107,Parameter!L:M,2,FALSE),"")</f>
        <v/>
      </c>
      <c r="J107" s="57" t="str">
        <f t="shared" ca="1" si="100"/>
        <v/>
      </c>
      <c r="K107" s="61" t="str">
        <f ca="1">IFERROR(VLOOKUP(J107,Parameter!I:K,3,FALSE),"")</f>
        <v/>
      </c>
      <c r="L107" s="57" t="str">
        <f t="shared" ca="1" si="101"/>
        <v/>
      </c>
      <c r="M107" s="61" t="str">
        <f ca="1">IFERROR(VLOOKUP(L107,Parameter!F:H,3,FALSE),"")</f>
        <v/>
      </c>
      <c r="N107" s="57" t="str">
        <f t="shared" ca="1" si="102"/>
        <v/>
      </c>
      <c r="O107" s="61" t="str">
        <f ca="1">IFERROR(VLOOKUP(N107,Parameter!C:E,3,FALSE),"")</f>
        <v/>
      </c>
      <c r="P107" s="61" t="str">
        <f t="shared" ca="1" si="103"/>
        <v/>
      </c>
      <c r="Q107" s="61" t="str">
        <f t="shared" ca="1" si="104"/>
        <v/>
      </c>
      <c r="R107" s="57" t="str">
        <f t="shared" ca="1" si="86"/>
        <v/>
      </c>
      <c r="S107" s="57" t="str">
        <f t="shared" ca="1" si="105"/>
        <v/>
      </c>
      <c r="T107" s="57" t="str">
        <f t="shared" ca="1" si="106"/>
        <v/>
      </c>
      <c r="U107" s="61" t="str">
        <f t="shared" ca="1" si="107"/>
        <v/>
      </c>
      <c r="V107" s="61" t="str">
        <f t="shared" ca="1" si="107"/>
        <v/>
      </c>
      <c r="W107" s="61" t="str">
        <f t="shared" ca="1" si="107"/>
        <v/>
      </c>
      <c r="X107" s="61" t="str">
        <f t="shared" ca="1" si="107"/>
        <v/>
      </c>
      <c r="Y107" s="57" t="str">
        <f t="shared" ca="1" si="107"/>
        <v/>
      </c>
      <c r="Z107" s="57" t="str">
        <f t="shared" ca="1" si="108"/>
        <v/>
      </c>
      <c r="AA107" s="61" t="str">
        <f t="shared" ca="1" si="109"/>
        <v/>
      </c>
      <c r="AB107" s="61" t="str">
        <f t="shared" ca="1" si="109"/>
        <v/>
      </c>
      <c r="AC107" s="61" t="str">
        <f t="shared" ca="1" si="109"/>
        <v/>
      </c>
      <c r="AD107" s="61" t="str">
        <f t="shared" ref="AD107:AD112" ca="1" si="125">IFERROR(IF(INDIRECT($C107&amp;"!"&amp;$AD$9)="x","PbS oder ASP oder Kinderfarm","Jugendfreizeiteinrichtungen (JFE)"),"")</f>
        <v/>
      </c>
      <c r="AE107" s="61" t="str">
        <f t="shared" ref="AE107:AE112" ca="1" si="126">IFERROR(INDIRECT($C107&amp;"!"&amp;$AE$9),"")</f>
        <v/>
      </c>
      <c r="AF107" s="57" t="str">
        <f t="shared" ca="1" si="87"/>
        <v/>
      </c>
      <c r="AG107" s="57" t="str">
        <f t="shared" ref="AG107:AG112" ca="1" si="127">IFERROR(IF(LEFT(INDIRECT($C107&amp;"!"&amp;$AG$9),1)="J","ja","nein"),"")</f>
        <v/>
      </c>
      <c r="AH107" s="57" t="str">
        <f t="shared" ref="AH107:AH112" ca="1" si="128">IFERROR(IF(INDIRECT($C107&amp;"!"&amp;$AI$9)="","nein","ja"),"")</f>
        <v/>
      </c>
      <c r="AI107" s="62" t="str">
        <f t="shared" ca="1" si="110"/>
        <v/>
      </c>
      <c r="AJ107" s="63" t="str">
        <f t="shared" ca="1" si="122"/>
        <v/>
      </c>
      <c r="AK107" s="57" t="str">
        <f t="shared" ca="1" si="122"/>
        <v/>
      </c>
      <c r="AL107" s="176" t="str">
        <f t="shared" ca="1" si="122"/>
        <v/>
      </c>
      <c r="AM107" s="176" t="str">
        <f t="shared" ca="1" si="121"/>
        <v/>
      </c>
      <c r="AN107" s="57" t="str">
        <f t="shared" ca="1" si="121"/>
        <v/>
      </c>
      <c r="AO107" s="57" t="str">
        <f t="shared" ca="1" si="121"/>
        <v/>
      </c>
      <c r="AP107" s="57" t="str">
        <f t="shared" ca="1" si="121"/>
        <v/>
      </c>
      <c r="AQ107" s="57" t="str">
        <f t="shared" ca="1" si="121"/>
        <v/>
      </c>
      <c r="AR107" s="57" t="str">
        <f t="shared" ca="1" si="121"/>
        <v/>
      </c>
      <c r="AS107" s="57" t="str">
        <f ca="1">IFERROR(VLOOKUP(L107,Parameter!F:O,10,FALSE),"")</f>
        <v/>
      </c>
      <c r="AT107" s="61" t="str">
        <f ca="1">IF(D107="","",IFERROR(IF(VLOOKUP(N107,Parameter!C:L,10,FALSE)=$AT$8,"ok","F"),"L"))</f>
        <v/>
      </c>
      <c r="AU107" s="57" t="str">
        <f t="shared" ca="1" si="82"/>
        <v/>
      </c>
      <c r="AV107" s="57" t="str">
        <f t="shared" ca="1" si="82"/>
        <v/>
      </c>
      <c r="AW107" s="57" t="str">
        <f t="shared" ca="1" si="82"/>
        <v/>
      </c>
      <c r="AX107" s="57" t="str">
        <f t="shared" ca="1" si="82"/>
        <v/>
      </c>
      <c r="AY107" s="57" t="str">
        <f t="shared" ca="1" si="82"/>
        <v/>
      </c>
      <c r="AZ107" s="57" t="str">
        <f t="shared" ca="1" si="82"/>
        <v/>
      </c>
      <c r="BA107" s="57" t="str">
        <f t="shared" ca="1" si="83"/>
        <v/>
      </c>
      <c r="BB107" s="57" t="str">
        <f t="shared" ca="1" si="83"/>
        <v/>
      </c>
      <c r="BC107" s="57" t="str">
        <f t="shared" ca="1" si="83"/>
        <v/>
      </c>
      <c r="BD107" s="57" t="str">
        <f t="shared" ca="1" si="83"/>
        <v/>
      </c>
      <c r="BE107" s="57" t="str">
        <f t="shared" ca="1" si="83"/>
        <v/>
      </c>
      <c r="BF107" s="57" t="str">
        <f t="shared" ca="1" si="115"/>
        <v/>
      </c>
      <c r="BG107" s="57" t="str">
        <f t="shared" ca="1" si="115"/>
        <v/>
      </c>
      <c r="BH107" s="57" t="str">
        <f t="shared" ca="1" si="115"/>
        <v/>
      </c>
      <c r="BI107" s="57" t="str">
        <f t="shared" ca="1" si="115"/>
        <v/>
      </c>
      <c r="BJ107" s="57" t="str">
        <f t="shared" ca="1" si="115"/>
        <v/>
      </c>
      <c r="BK107" s="57" t="str">
        <f t="shared" ca="1" si="115"/>
        <v/>
      </c>
      <c r="BL107" s="57" t="str">
        <f t="shared" ca="1" si="115"/>
        <v/>
      </c>
      <c r="BM107" s="57" t="str">
        <f t="shared" ca="1" si="115"/>
        <v/>
      </c>
      <c r="BN107" s="57" t="str">
        <f t="shared" ca="1" si="123"/>
        <v/>
      </c>
      <c r="BO107" s="57" t="str">
        <f t="shared" ca="1" si="123"/>
        <v/>
      </c>
      <c r="BP107" s="57" t="str">
        <f t="shared" ca="1" si="123"/>
        <v/>
      </c>
      <c r="BQ107" s="57" t="str">
        <f t="shared" ca="1" si="123"/>
        <v/>
      </c>
      <c r="BR107" s="57" t="str">
        <f t="shared" ca="1" si="115"/>
        <v/>
      </c>
      <c r="BS107" s="57" t="str">
        <f t="shared" ca="1" si="124"/>
        <v/>
      </c>
      <c r="BT107" s="57" t="str">
        <f t="shared" ca="1" si="124"/>
        <v/>
      </c>
      <c r="BU107" s="57" t="str">
        <f t="shared" ca="1" si="124"/>
        <v/>
      </c>
      <c r="BV107" s="57" t="str">
        <f t="shared" ca="1" si="124"/>
        <v/>
      </c>
      <c r="BW107" s="57" t="str">
        <f t="shared" ca="1" si="119"/>
        <v/>
      </c>
      <c r="BX107" s="57" t="str">
        <f t="shared" ca="1" si="119"/>
        <v/>
      </c>
      <c r="BY107" s="57" t="str">
        <f t="shared" ca="1" si="72"/>
        <v/>
      </c>
      <c r="BZ107" s="57" t="str">
        <f t="shared" ca="1" si="72"/>
        <v/>
      </c>
      <c r="CA107" s="57" t="str">
        <f t="shared" ca="1" si="72"/>
        <v/>
      </c>
      <c r="CB107" s="57" t="str">
        <f t="shared" ca="1" si="72"/>
        <v/>
      </c>
      <c r="CC107" s="57" t="str">
        <f t="shared" ca="1" si="88"/>
        <v/>
      </c>
      <c r="CE107" s="57" t="str">
        <f t="shared" ca="1" si="89"/>
        <v/>
      </c>
      <c r="CF107" s="57" t="str">
        <f t="shared" ca="1" si="90"/>
        <v/>
      </c>
      <c r="CG107" s="57" t="str">
        <f t="shared" ca="1" si="91"/>
        <v/>
      </c>
      <c r="CH107" s="57" t="str">
        <f t="shared" ca="1" si="92"/>
        <v/>
      </c>
      <c r="CI107" s="57" t="str">
        <f t="shared" ca="1" si="93"/>
        <v/>
      </c>
      <c r="CK107" s="57" t="str">
        <f t="shared" ca="1" si="118"/>
        <v/>
      </c>
      <c r="CL107" s="57" t="str">
        <f t="shared" ca="1" si="118"/>
        <v/>
      </c>
      <c r="CM107" s="57" t="str">
        <f t="shared" ca="1" si="118"/>
        <v/>
      </c>
      <c r="CN107" s="57" t="str">
        <f t="shared" ca="1" si="116"/>
        <v/>
      </c>
      <c r="CO107" s="57" t="str">
        <f t="shared" ca="1" si="112"/>
        <v/>
      </c>
      <c r="CP107" s="57" t="str">
        <f t="shared" ca="1" si="112"/>
        <v/>
      </c>
      <c r="CQ107" s="57" t="str">
        <f t="shared" ca="1" si="112"/>
        <v/>
      </c>
      <c r="CR107" s="57" t="str">
        <f t="shared" ca="1" si="112"/>
        <v/>
      </c>
      <c r="CS107" s="57" t="str">
        <f t="shared" ca="1" si="112"/>
        <v/>
      </c>
      <c r="CT107" s="57" t="str">
        <f t="shared" ca="1" si="117"/>
        <v/>
      </c>
      <c r="CU107" s="57" t="str">
        <f t="shared" ca="1" si="117"/>
        <v/>
      </c>
      <c r="CV107" s="57" t="str">
        <f t="shared" ca="1" si="117"/>
        <v/>
      </c>
      <c r="CW107" s="57" t="str">
        <f t="shared" ca="1" si="117"/>
        <v/>
      </c>
      <c r="CX107" s="57" t="str">
        <f t="shared" ca="1" si="94"/>
        <v/>
      </c>
      <c r="CY107" s="57" t="str">
        <f t="shared" ca="1" si="70"/>
        <v/>
      </c>
      <c r="CZ107" s="57" t="str">
        <f t="shared" ca="1" si="70"/>
        <v/>
      </c>
      <c r="DA107" s="57" t="str">
        <f t="shared" ca="1" si="69"/>
        <v/>
      </c>
      <c r="DB107" s="57" t="str">
        <f t="shared" ca="1" si="69"/>
        <v/>
      </c>
      <c r="DC107" s="57" t="str">
        <f t="shared" ca="1" si="69"/>
        <v/>
      </c>
      <c r="DD107" s="57" t="str">
        <f t="shared" ca="1" si="69"/>
        <v/>
      </c>
      <c r="DE107" s="57" t="str">
        <f t="shared" ca="1" si="120"/>
        <v/>
      </c>
      <c r="DF107" s="57" t="str">
        <f t="shared" ca="1" si="120"/>
        <v/>
      </c>
      <c r="DG107" s="57" t="str">
        <f t="shared" ca="1" si="120"/>
        <v/>
      </c>
      <c r="DH107" s="57" t="str">
        <f t="shared" ca="1" si="95"/>
        <v/>
      </c>
      <c r="DI107" s="57" t="str">
        <f t="shared" ca="1" si="113"/>
        <v/>
      </c>
      <c r="DJ107" s="57" t="str">
        <f t="shared" ca="1" si="113"/>
        <v/>
      </c>
      <c r="DK107" s="57" t="str">
        <f t="shared" ca="1" si="113"/>
        <v/>
      </c>
      <c r="DL107" s="57" t="str">
        <f t="shared" ca="1" si="113"/>
        <v/>
      </c>
      <c r="DM107" s="57" t="str">
        <f t="shared" ca="1" si="96"/>
        <v/>
      </c>
      <c r="DN107" s="57" t="str">
        <f t="shared" ca="1" si="75"/>
        <v/>
      </c>
      <c r="DO107" s="57" t="str">
        <f t="shared" ca="1" si="75"/>
        <v/>
      </c>
      <c r="DP107" s="57" t="str">
        <f t="shared" ca="1" si="75"/>
        <v/>
      </c>
      <c r="DQ107" s="57" t="str">
        <f t="shared" ca="1" si="75"/>
        <v/>
      </c>
      <c r="DR107" s="57" t="str">
        <f t="shared" ca="1" si="75"/>
        <v/>
      </c>
      <c r="DS107" s="57" t="str">
        <f t="shared" ca="1" si="75"/>
        <v/>
      </c>
    </row>
    <row r="108" spans="1:123">
      <c r="A108" s="57" t="str">
        <f t="shared" ca="1" si="84"/>
        <v/>
      </c>
      <c r="B108" s="109" t="str">
        <f t="shared" ca="1" si="85"/>
        <v/>
      </c>
      <c r="C108" s="110">
        <v>98</v>
      </c>
      <c r="D108" s="110" t="str">
        <f t="shared" ca="1" si="97"/>
        <v/>
      </c>
      <c r="E108" s="111"/>
      <c r="F108" s="111"/>
      <c r="G108" s="110" t="str">
        <f t="shared" ca="1" si="98"/>
        <v/>
      </c>
      <c r="H108" s="110" t="str">
        <f t="shared" ca="1" si="99"/>
        <v/>
      </c>
      <c r="I108" s="112" t="str">
        <f ca="1">IFERROR(VLOOKUP(H108,Parameter!L:M,2,FALSE),"")</f>
        <v/>
      </c>
      <c r="J108" s="110" t="str">
        <f t="shared" ca="1" si="100"/>
        <v/>
      </c>
      <c r="K108" s="112" t="str">
        <f ca="1">IFERROR(VLOOKUP(J108,Parameter!I:K,3,FALSE),"")</f>
        <v/>
      </c>
      <c r="L108" s="110" t="str">
        <f t="shared" ca="1" si="101"/>
        <v/>
      </c>
      <c r="M108" s="112" t="str">
        <f ca="1">IFERROR(VLOOKUP(L108,Parameter!F:H,3,FALSE),"")</f>
        <v/>
      </c>
      <c r="N108" s="110" t="str">
        <f t="shared" ca="1" si="102"/>
        <v/>
      </c>
      <c r="O108" s="112" t="str">
        <f ca="1">IFERROR(VLOOKUP(N108,Parameter!C:E,3,FALSE),"")</f>
        <v/>
      </c>
      <c r="P108" s="112" t="str">
        <f t="shared" ca="1" si="103"/>
        <v/>
      </c>
      <c r="Q108" s="112" t="str">
        <f t="shared" ca="1" si="104"/>
        <v/>
      </c>
      <c r="R108" s="110" t="str">
        <f t="shared" ca="1" si="86"/>
        <v/>
      </c>
      <c r="S108" s="110" t="str">
        <f t="shared" ca="1" si="105"/>
        <v/>
      </c>
      <c r="T108" s="110" t="str">
        <f t="shared" ca="1" si="106"/>
        <v/>
      </c>
      <c r="U108" s="112" t="str">
        <f t="shared" ca="1" si="107"/>
        <v/>
      </c>
      <c r="V108" s="112" t="str">
        <f t="shared" ca="1" si="107"/>
        <v/>
      </c>
      <c r="W108" s="112" t="str">
        <f t="shared" ca="1" si="107"/>
        <v/>
      </c>
      <c r="X108" s="112" t="str">
        <f t="shared" ca="1" si="107"/>
        <v/>
      </c>
      <c r="Y108" s="110" t="str">
        <f t="shared" ca="1" si="107"/>
        <v/>
      </c>
      <c r="Z108" s="110" t="str">
        <f t="shared" ca="1" si="108"/>
        <v/>
      </c>
      <c r="AA108" s="111" t="str">
        <f t="shared" ca="1" si="109"/>
        <v/>
      </c>
      <c r="AB108" s="112" t="str">
        <f t="shared" ca="1" si="109"/>
        <v/>
      </c>
      <c r="AC108" s="112" t="str">
        <f t="shared" ca="1" si="109"/>
        <v/>
      </c>
      <c r="AD108" s="112" t="str">
        <f t="shared" ca="1" si="125"/>
        <v/>
      </c>
      <c r="AE108" s="111" t="str">
        <f t="shared" ca="1" si="126"/>
        <v/>
      </c>
      <c r="AF108" s="110" t="str">
        <f t="shared" ca="1" si="87"/>
        <v/>
      </c>
      <c r="AG108" s="110" t="str">
        <f t="shared" ca="1" si="127"/>
        <v/>
      </c>
      <c r="AH108" s="110" t="str">
        <f t="shared" ca="1" si="128"/>
        <v/>
      </c>
      <c r="AI108" s="113" t="str">
        <f t="shared" ca="1" si="110"/>
        <v/>
      </c>
      <c r="AJ108" s="114" t="str">
        <f t="shared" ca="1" si="122"/>
        <v/>
      </c>
      <c r="AK108" s="110" t="str">
        <f t="shared" ca="1" si="122"/>
        <v/>
      </c>
      <c r="AL108" s="177" t="str">
        <f t="shared" ca="1" si="122"/>
        <v/>
      </c>
      <c r="AM108" s="177" t="str">
        <f t="shared" ca="1" si="121"/>
        <v/>
      </c>
      <c r="AN108" s="110" t="str">
        <f t="shared" ca="1" si="121"/>
        <v/>
      </c>
      <c r="AO108" s="110" t="str">
        <f t="shared" ca="1" si="121"/>
        <v/>
      </c>
      <c r="AP108" s="110" t="str">
        <f t="shared" ca="1" si="121"/>
        <v/>
      </c>
      <c r="AQ108" s="110" t="str">
        <f t="shared" ca="1" si="121"/>
        <v/>
      </c>
      <c r="AR108" s="110" t="str">
        <f t="shared" ca="1" si="121"/>
        <v/>
      </c>
      <c r="AS108" s="57" t="str">
        <f ca="1">IFERROR(VLOOKUP(L108,Parameter!F:O,10,FALSE),"")</f>
        <v/>
      </c>
      <c r="AT108" s="61" t="str">
        <f ca="1">IF(D108="","",IFERROR(IF(VLOOKUP(N108,Parameter!C:L,10,FALSE)=$AT$8,"ok","F"),"L"))</f>
        <v/>
      </c>
      <c r="AU108" s="110" t="str">
        <f t="shared" ca="1" si="82"/>
        <v/>
      </c>
      <c r="AV108" s="110" t="str">
        <f t="shared" ca="1" si="82"/>
        <v/>
      </c>
      <c r="AW108" s="110" t="str">
        <f t="shared" ca="1" si="82"/>
        <v/>
      </c>
      <c r="AX108" s="110" t="str">
        <f t="shared" ca="1" si="82"/>
        <v/>
      </c>
      <c r="AY108" s="110" t="str">
        <f t="shared" ca="1" si="82"/>
        <v/>
      </c>
      <c r="AZ108" s="110" t="str">
        <f t="shared" ca="1" si="82"/>
        <v/>
      </c>
      <c r="BA108" s="110" t="str">
        <f t="shared" ca="1" si="83"/>
        <v/>
      </c>
      <c r="BB108" s="110" t="str">
        <f t="shared" ca="1" si="83"/>
        <v/>
      </c>
      <c r="BC108" s="110" t="str">
        <f t="shared" ca="1" si="83"/>
        <v/>
      </c>
      <c r="BD108" s="110" t="str">
        <f t="shared" ca="1" si="83"/>
        <v/>
      </c>
      <c r="BE108" s="110" t="str">
        <f t="shared" ca="1" si="83"/>
        <v/>
      </c>
      <c r="BF108" s="110" t="str">
        <f t="shared" ca="1" si="115"/>
        <v/>
      </c>
      <c r="BG108" s="110" t="str">
        <f t="shared" ca="1" si="115"/>
        <v/>
      </c>
      <c r="BH108" s="110" t="str">
        <f t="shared" ca="1" si="115"/>
        <v/>
      </c>
      <c r="BI108" s="110" t="str">
        <f t="shared" ca="1" si="115"/>
        <v/>
      </c>
      <c r="BJ108" s="110" t="str">
        <f t="shared" ca="1" si="115"/>
        <v/>
      </c>
      <c r="BK108" s="110" t="str">
        <f t="shared" ca="1" si="115"/>
        <v/>
      </c>
      <c r="BL108" s="110" t="str">
        <f t="shared" ca="1" si="115"/>
        <v/>
      </c>
      <c r="BM108" s="110" t="str">
        <f t="shared" ca="1" si="115"/>
        <v/>
      </c>
      <c r="BN108" s="110" t="str">
        <f t="shared" ca="1" si="123"/>
        <v/>
      </c>
      <c r="BO108" s="110" t="str">
        <f t="shared" ca="1" si="123"/>
        <v/>
      </c>
      <c r="BP108" s="110" t="str">
        <f t="shared" ca="1" si="123"/>
        <v/>
      </c>
      <c r="BQ108" s="110" t="str">
        <f t="shared" ca="1" si="123"/>
        <v/>
      </c>
      <c r="BR108" s="110" t="str">
        <f t="shared" ca="1" si="115"/>
        <v/>
      </c>
      <c r="BS108" s="110" t="str">
        <f t="shared" ca="1" si="124"/>
        <v/>
      </c>
      <c r="BT108" s="110" t="str">
        <f t="shared" ca="1" si="124"/>
        <v/>
      </c>
      <c r="BU108" s="110" t="str">
        <f t="shared" ca="1" si="124"/>
        <v/>
      </c>
      <c r="BV108" s="110" t="str">
        <f t="shared" ca="1" si="124"/>
        <v/>
      </c>
      <c r="BW108" s="57" t="str">
        <f t="shared" ca="1" si="119"/>
        <v/>
      </c>
      <c r="BX108" s="57" t="str">
        <f t="shared" ca="1" si="119"/>
        <v/>
      </c>
      <c r="BY108" s="57" t="str">
        <f t="shared" ca="1" si="72"/>
        <v/>
      </c>
      <c r="BZ108" s="57" t="str">
        <f t="shared" ca="1" si="72"/>
        <v/>
      </c>
      <c r="CA108" s="57" t="str">
        <f t="shared" ca="1" si="72"/>
        <v/>
      </c>
      <c r="CB108" s="57" t="str">
        <f t="shared" ca="1" si="72"/>
        <v/>
      </c>
      <c r="CC108" s="57" t="str">
        <f t="shared" ca="1" si="88"/>
        <v/>
      </c>
      <c r="CE108" s="57" t="str">
        <f t="shared" ca="1" si="89"/>
        <v/>
      </c>
      <c r="CF108" s="57" t="str">
        <f t="shared" ca="1" si="90"/>
        <v/>
      </c>
      <c r="CG108" s="57" t="str">
        <f t="shared" ca="1" si="91"/>
        <v/>
      </c>
      <c r="CH108" s="57" t="str">
        <f t="shared" ca="1" si="92"/>
        <v/>
      </c>
      <c r="CI108" s="57" t="str">
        <f t="shared" ca="1" si="93"/>
        <v/>
      </c>
      <c r="CK108" s="57" t="str">
        <f t="shared" ca="1" si="118"/>
        <v/>
      </c>
      <c r="CL108" s="57" t="str">
        <f t="shared" ca="1" si="118"/>
        <v/>
      </c>
      <c r="CM108" s="57" t="str">
        <f t="shared" ca="1" si="118"/>
        <v/>
      </c>
      <c r="CN108" s="57" t="str">
        <f t="shared" ca="1" si="116"/>
        <v/>
      </c>
      <c r="CO108" s="57" t="str">
        <f t="shared" ca="1" si="112"/>
        <v/>
      </c>
      <c r="CP108" s="57" t="str">
        <f t="shared" ca="1" si="112"/>
        <v/>
      </c>
      <c r="CQ108" s="57" t="str">
        <f t="shared" ca="1" si="112"/>
        <v/>
      </c>
      <c r="CR108" s="57" t="str">
        <f t="shared" ca="1" si="112"/>
        <v/>
      </c>
      <c r="CS108" s="57" t="str">
        <f t="shared" ca="1" si="112"/>
        <v/>
      </c>
      <c r="CT108" s="57" t="str">
        <f t="shared" ca="1" si="117"/>
        <v/>
      </c>
      <c r="CU108" s="57" t="str">
        <f t="shared" ca="1" si="117"/>
        <v/>
      </c>
      <c r="CV108" s="57" t="str">
        <f t="shared" ca="1" si="117"/>
        <v/>
      </c>
      <c r="CW108" s="57" t="str">
        <f t="shared" ca="1" si="117"/>
        <v/>
      </c>
      <c r="CX108" s="57" t="str">
        <f t="shared" ca="1" si="94"/>
        <v/>
      </c>
      <c r="CY108" s="57" t="str">
        <f t="shared" ca="1" si="70"/>
        <v/>
      </c>
      <c r="CZ108" s="57" t="str">
        <f t="shared" ca="1" si="70"/>
        <v/>
      </c>
      <c r="DA108" s="57" t="str">
        <f t="shared" ca="1" si="69"/>
        <v/>
      </c>
      <c r="DB108" s="57" t="str">
        <f t="shared" ca="1" si="69"/>
        <v/>
      </c>
      <c r="DC108" s="57" t="str">
        <f t="shared" ca="1" si="69"/>
        <v/>
      </c>
      <c r="DD108" s="57" t="str">
        <f t="shared" ca="1" si="69"/>
        <v/>
      </c>
      <c r="DE108" s="57" t="str">
        <f t="shared" ca="1" si="120"/>
        <v/>
      </c>
      <c r="DF108" s="57" t="str">
        <f t="shared" ca="1" si="120"/>
        <v/>
      </c>
      <c r="DG108" s="57" t="str">
        <f t="shared" ca="1" si="120"/>
        <v/>
      </c>
      <c r="DH108" s="57" t="str">
        <f t="shared" ca="1" si="95"/>
        <v/>
      </c>
      <c r="DI108" s="57" t="str">
        <f t="shared" ca="1" si="113"/>
        <v/>
      </c>
      <c r="DJ108" s="57" t="str">
        <f t="shared" ca="1" si="113"/>
        <v/>
      </c>
      <c r="DK108" s="57" t="str">
        <f t="shared" ca="1" si="113"/>
        <v/>
      </c>
      <c r="DL108" s="57" t="str">
        <f t="shared" ca="1" si="113"/>
        <v/>
      </c>
      <c r="DM108" s="57" t="str">
        <f t="shared" ca="1" si="96"/>
        <v/>
      </c>
      <c r="DN108" s="57" t="str">
        <f t="shared" ca="1" si="75"/>
        <v/>
      </c>
      <c r="DO108" s="57" t="str">
        <f t="shared" ca="1" si="75"/>
        <v/>
      </c>
      <c r="DP108" s="57" t="str">
        <f t="shared" ca="1" si="75"/>
        <v/>
      </c>
      <c r="DQ108" s="57" t="str">
        <f t="shared" ca="1" si="75"/>
        <v/>
      </c>
      <c r="DR108" s="57" t="str">
        <f t="shared" ca="1" si="75"/>
        <v/>
      </c>
      <c r="DS108" s="57" t="str">
        <f t="shared" ca="1" si="75"/>
        <v/>
      </c>
    </row>
    <row r="109" spans="1:123">
      <c r="A109" s="57" t="str">
        <f t="shared" ca="1" si="84"/>
        <v/>
      </c>
      <c r="B109" s="106" t="str">
        <f t="shared" ca="1" si="85"/>
        <v/>
      </c>
      <c r="C109" s="60">
        <v>99</v>
      </c>
      <c r="D109" s="57" t="str">
        <f t="shared" ca="1" si="97"/>
        <v/>
      </c>
      <c r="E109" s="61"/>
      <c r="F109" s="61"/>
      <c r="G109" s="57" t="str">
        <f t="shared" ca="1" si="98"/>
        <v/>
      </c>
      <c r="H109" s="57" t="str">
        <f t="shared" ca="1" si="99"/>
        <v/>
      </c>
      <c r="I109" s="61" t="str">
        <f ca="1">IFERROR(VLOOKUP(H109,Parameter!L:M,2,FALSE),"")</f>
        <v/>
      </c>
      <c r="J109" s="57" t="str">
        <f t="shared" ca="1" si="100"/>
        <v/>
      </c>
      <c r="K109" s="61" t="str">
        <f ca="1">IFERROR(VLOOKUP(J109,Parameter!I:K,3,FALSE),"")</f>
        <v/>
      </c>
      <c r="L109" s="57" t="str">
        <f t="shared" ca="1" si="101"/>
        <v/>
      </c>
      <c r="M109" s="61" t="str">
        <f ca="1">IFERROR(VLOOKUP(L109,Parameter!F:H,3,FALSE),"")</f>
        <v/>
      </c>
      <c r="N109" s="57" t="str">
        <f t="shared" ca="1" si="102"/>
        <v/>
      </c>
      <c r="O109" s="61" t="str">
        <f ca="1">IFERROR(VLOOKUP(N109,Parameter!C:E,3,FALSE),"")</f>
        <v/>
      </c>
      <c r="P109" s="61" t="str">
        <f t="shared" ca="1" si="103"/>
        <v/>
      </c>
      <c r="Q109" s="61" t="str">
        <f t="shared" ca="1" si="104"/>
        <v/>
      </c>
      <c r="R109" s="57" t="str">
        <f t="shared" ca="1" si="86"/>
        <v/>
      </c>
      <c r="S109" s="57" t="str">
        <f t="shared" ca="1" si="105"/>
        <v/>
      </c>
      <c r="T109" s="57" t="str">
        <f t="shared" ca="1" si="106"/>
        <v/>
      </c>
      <c r="U109" s="61" t="str">
        <f t="shared" ca="1" si="107"/>
        <v/>
      </c>
      <c r="V109" s="61" t="str">
        <f t="shared" ca="1" si="107"/>
        <v/>
      </c>
      <c r="W109" s="61" t="str">
        <f t="shared" ca="1" si="107"/>
        <v/>
      </c>
      <c r="X109" s="61" t="str">
        <f t="shared" ca="1" si="107"/>
        <v/>
      </c>
      <c r="Y109" s="57" t="str">
        <f t="shared" ca="1" si="107"/>
        <v/>
      </c>
      <c r="Z109" s="57" t="str">
        <f t="shared" ca="1" si="108"/>
        <v/>
      </c>
      <c r="AA109" s="61" t="str">
        <f t="shared" ca="1" si="109"/>
        <v/>
      </c>
      <c r="AB109" s="61" t="str">
        <f t="shared" ca="1" si="109"/>
        <v/>
      </c>
      <c r="AC109" s="61" t="str">
        <f t="shared" ca="1" si="109"/>
        <v/>
      </c>
      <c r="AD109" s="61" t="str">
        <f t="shared" ca="1" si="125"/>
        <v/>
      </c>
      <c r="AE109" s="61" t="str">
        <f t="shared" ca="1" si="126"/>
        <v/>
      </c>
      <c r="AF109" s="57" t="str">
        <f t="shared" ca="1" si="87"/>
        <v/>
      </c>
      <c r="AG109" s="57" t="str">
        <f t="shared" ca="1" si="127"/>
        <v/>
      </c>
      <c r="AH109" s="57" t="str">
        <f t="shared" ca="1" si="128"/>
        <v/>
      </c>
      <c r="AI109" s="62" t="str">
        <f t="shared" ca="1" si="110"/>
        <v/>
      </c>
      <c r="AJ109" s="63" t="str">
        <f t="shared" ca="1" si="122"/>
        <v/>
      </c>
      <c r="AK109" s="57" t="str">
        <f t="shared" ca="1" si="122"/>
        <v/>
      </c>
      <c r="AL109" s="176" t="str">
        <f t="shared" ca="1" si="122"/>
        <v/>
      </c>
      <c r="AM109" s="176" t="str">
        <f t="shared" ca="1" si="121"/>
        <v/>
      </c>
      <c r="AN109" s="57" t="str">
        <f t="shared" ca="1" si="121"/>
        <v/>
      </c>
      <c r="AO109" s="57" t="str">
        <f t="shared" ca="1" si="121"/>
        <v/>
      </c>
      <c r="AP109" s="57" t="str">
        <f t="shared" ca="1" si="121"/>
        <v/>
      </c>
      <c r="AQ109" s="57" t="str">
        <f t="shared" ca="1" si="121"/>
        <v/>
      </c>
      <c r="AR109" s="57" t="str">
        <f t="shared" ca="1" si="121"/>
        <v/>
      </c>
      <c r="AS109" s="57" t="str">
        <f ca="1">IFERROR(VLOOKUP(L109,Parameter!F:O,10,FALSE),"")</f>
        <v/>
      </c>
      <c r="AT109" s="61" t="str">
        <f ca="1">IF(D109="","",IFERROR(IF(VLOOKUP(N109,Parameter!C:L,10,FALSE)=$AT$8,"ok","F"),"L"))</f>
        <v/>
      </c>
      <c r="AU109" s="57" t="str">
        <f t="shared" ca="1" si="82"/>
        <v/>
      </c>
      <c r="AV109" s="57" t="str">
        <f t="shared" ca="1" si="82"/>
        <v/>
      </c>
      <c r="AW109" s="57" t="str">
        <f t="shared" ca="1" si="82"/>
        <v/>
      </c>
      <c r="AX109" s="57" t="str">
        <f t="shared" ca="1" si="82"/>
        <v/>
      </c>
      <c r="AY109" s="57" t="str">
        <f t="shared" ca="1" si="82"/>
        <v/>
      </c>
      <c r="AZ109" s="57" t="str">
        <f t="shared" ca="1" si="82"/>
        <v/>
      </c>
      <c r="BA109" s="57" t="str">
        <f t="shared" ca="1" si="83"/>
        <v/>
      </c>
      <c r="BB109" s="57" t="str">
        <f t="shared" ca="1" si="83"/>
        <v/>
      </c>
      <c r="BC109" s="57" t="str">
        <f t="shared" ca="1" si="83"/>
        <v/>
      </c>
      <c r="BD109" s="57" t="str">
        <f t="shared" ca="1" si="83"/>
        <v/>
      </c>
      <c r="BE109" s="57" t="str">
        <f t="shared" ca="1" si="83"/>
        <v/>
      </c>
      <c r="BF109" s="57" t="str">
        <f t="shared" ca="1" si="115"/>
        <v/>
      </c>
      <c r="BG109" s="57" t="str">
        <f t="shared" ca="1" si="115"/>
        <v/>
      </c>
      <c r="BH109" s="57" t="str">
        <f t="shared" ca="1" si="115"/>
        <v/>
      </c>
      <c r="BI109" s="57" t="str">
        <f t="shared" ca="1" si="115"/>
        <v/>
      </c>
      <c r="BJ109" s="57" t="str">
        <f t="shared" ca="1" si="115"/>
        <v/>
      </c>
      <c r="BK109" s="57" t="str">
        <f t="shared" ca="1" si="115"/>
        <v/>
      </c>
      <c r="BL109" s="57" t="str">
        <f t="shared" ca="1" si="115"/>
        <v/>
      </c>
      <c r="BM109" s="57" t="str">
        <f t="shared" ca="1" si="115"/>
        <v/>
      </c>
      <c r="BN109" s="57" t="str">
        <f t="shared" ca="1" si="123"/>
        <v/>
      </c>
      <c r="BO109" s="57" t="str">
        <f t="shared" ca="1" si="123"/>
        <v/>
      </c>
      <c r="BP109" s="57" t="str">
        <f t="shared" ca="1" si="123"/>
        <v/>
      </c>
      <c r="BQ109" s="57" t="str">
        <f t="shared" ca="1" si="123"/>
        <v/>
      </c>
      <c r="BR109" s="57" t="str">
        <f t="shared" ca="1" si="115"/>
        <v/>
      </c>
      <c r="BS109" s="57" t="str">
        <f t="shared" ca="1" si="124"/>
        <v/>
      </c>
      <c r="BT109" s="57" t="str">
        <f t="shared" ca="1" si="124"/>
        <v/>
      </c>
      <c r="BU109" s="57" t="str">
        <f t="shared" ca="1" si="124"/>
        <v/>
      </c>
      <c r="BV109" s="57" t="str">
        <f t="shared" ca="1" si="124"/>
        <v/>
      </c>
      <c r="BW109" s="57" t="str">
        <f t="shared" ca="1" si="119"/>
        <v/>
      </c>
      <c r="BX109" s="57" t="str">
        <f t="shared" ca="1" si="119"/>
        <v/>
      </c>
      <c r="BY109" s="57" t="str">
        <f t="shared" ca="1" si="72"/>
        <v/>
      </c>
      <c r="BZ109" s="57" t="str">
        <f t="shared" ca="1" si="72"/>
        <v/>
      </c>
      <c r="CA109" s="57" t="str">
        <f t="shared" ca="1" si="72"/>
        <v/>
      </c>
      <c r="CB109" s="57" t="str">
        <f t="shared" ca="1" si="72"/>
        <v/>
      </c>
      <c r="CC109" s="57" t="str">
        <f t="shared" ca="1" si="88"/>
        <v/>
      </c>
      <c r="CE109" s="57" t="str">
        <f t="shared" ca="1" si="89"/>
        <v/>
      </c>
      <c r="CF109" s="57" t="str">
        <f t="shared" ca="1" si="90"/>
        <v/>
      </c>
      <c r="CG109" s="57" t="str">
        <f t="shared" ca="1" si="91"/>
        <v/>
      </c>
      <c r="CH109" s="57" t="str">
        <f t="shared" ca="1" si="92"/>
        <v/>
      </c>
      <c r="CI109" s="57" t="str">
        <f t="shared" ca="1" si="93"/>
        <v/>
      </c>
      <c r="CK109" s="57" t="str">
        <f t="shared" ca="1" si="118"/>
        <v/>
      </c>
      <c r="CL109" s="57" t="str">
        <f t="shared" ca="1" si="118"/>
        <v/>
      </c>
      <c r="CM109" s="57" t="str">
        <f t="shared" ca="1" si="118"/>
        <v/>
      </c>
      <c r="CN109" s="57" t="str">
        <f t="shared" ca="1" si="116"/>
        <v/>
      </c>
      <c r="CO109" s="57" t="str">
        <f t="shared" ca="1" si="112"/>
        <v/>
      </c>
      <c r="CP109" s="57" t="str">
        <f t="shared" ca="1" si="112"/>
        <v/>
      </c>
      <c r="CQ109" s="57" t="str">
        <f t="shared" ca="1" si="112"/>
        <v/>
      </c>
      <c r="CR109" s="57" t="str">
        <f t="shared" ca="1" si="112"/>
        <v/>
      </c>
      <c r="CS109" s="57" t="str">
        <f t="shared" ca="1" si="112"/>
        <v/>
      </c>
      <c r="CT109" s="57" t="str">
        <f t="shared" ca="1" si="117"/>
        <v/>
      </c>
      <c r="CU109" s="57" t="str">
        <f t="shared" ca="1" si="117"/>
        <v/>
      </c>
      <c r="CV109" s="57" t="str">
        <f t="shared" ca="1" si="117"/>
        <v/>
      </c>
      <c r="CW109" s="57" t="str">
        <f t="shared" ca="1" si="117"/>
        <v/>
      </c>
      <c r="CX109" s="57" t="str">
        <f t="shared" ca="1" si="94"/>
        <v/>
      </c>
      <c r="CY109" s="57" t="str">
        <f t="shared" ca="1" si="70"/>
        <v/>
      </c>
      <c r="CZ109" s="57" t="str">
        <f t="shared" ca="1" si="70"/>
        <v/>
      </c>
      <c r="DA109" s="57" t="str">
        <f t="shared" ca="1" si="69"/>
        <v/>
      </c>
      <c r="DB109" s="57" t="str">
        <f t="shared" ca="1" si="69"/>
        <v/>
      </c>
      <c r="DC109" s="57" t="str">
        <f t="shared" ca="1" si="69"/>
        <v/>
      </c>
      <c r="DD109" s="57" t="str">
        <f t="shared" ca="1" si="69"/>
        <v/>
      </c>
      <c r="DE109" s="57" t="str">
        <f t="shared" ca="1" si="120"/>
        <v/>
      </c>
      <c r="DF109" s="57" t="str">
        <f t="shared" ca="1" si="120"/>
        <v/>
      </c>
      <c r="DG109" s="57" t="str">
        <f t="shared" ca="1" si="120"/>
        <v/>
      </c>
      <c r="DH109" s="57" t="str">
        <f t="shared" ca="1" si="95"/>
        <v/>
      </c>
      <c r="DI109" s="57" t="str">
        <f t="shared" ca="1" si="113"/>
        <v/>
      </c>
      <c r="DJ109" s="57" t="str">
        <f t="shared" ca="1" si="113"/>
        <v/>
      </c>
      <c r="DK109" s="57" t="str">
        <f t="shared" ca="1" si="113"/>
        <v/>
      </c>
      <c r="DL109" s="57" t="str">
        <f t="shared" ca="1" si="113"/>
        <v/>
      </c>
      <c r="DM109" s="57" t="str">
        <f t="shared" ca="1" si="96"/>
        <v/>
      </c>
      <c r="DN109" s="57" t="str">
        <f t="shared" ca="1" si="75"/>
        <v/>
      </c>
      <c r="DO109" s="57" t="str">
        <f t="shared" ca="1" si="75"/>
        <v/>
      </c>
      <c r="DP109" s="57" t="str">
        <f t="shared" ca="1" si="75"/>
        <v/>
      </c>
      <c r="DQ109" s="57" t="str">
        <f t="shared" ca="1" si="75"/>
        <v/>
      </c>
      <c r="DR109" s="57" t="str">
        <f t="shared" ca="1" si="75"/>
        <v/>
      </c>
      <c r="DS109" s="57" t="str">
        <f t="shared" ca="1" si="75"/>
        <v/>
      </c>
    </row>
    <row r="110" spans="1:123">
      <c r="A110" s="57" t="str">
        <f t="shared" ca="1" si="84"/>
        <v/>
      </c>
      <c r="B110" s="109" t="str">
        <f t="shared" ca="1" si="85"/>
        <v/>
      </c>
      <c r="C110" s="110">
        <v>100</v>
      </c>
      <c r="D110" s="110" t="str">
        <f t="shared" ca="1" si="97"/>
        <v/>
      </c>
      <c r="E110" s="111"/>
      <c r="F110" s="111"/>
      <c r="G110" s="110" t="str">
        <f t="shared" ca="1" si="98"/>
        <v/>
      </c>
      <c r="H110" s="110" t="str">
        <f t="shared" ca="1" si="99"/>
        <v/>
      </c>
      <c r="I110" s="112" t="str">
        <f ca="1">IFERROR(VLOOKUP(H110,Parameter!L:M,2,FALSE),"")</f>
        <v/>
      </c>
      <c r="J110" s="110" t="str">
        <f t="shared" ca="1" si="100"/>
        <v/>
      </c>
      <c r="K110" s="112" t="str">
        <f ca="1">IFERROR(VLOOKUP(J110,Parameter!I:K,3,FALSE),"")</f>
        <v/>
      </c>
      <c r="L110" s="110" t="str">
        <f t="shared" ca="1" si="101"/>
        <v/>
      </c>
      <c r="M110" s="112" t="str">
        <f ca="1">IFERROR(VLOOKUP(L110,Parameter!F:H,3,FALSE),"")</f>
        <v/>
      </c>
      <c r="N110" s="110" t="str">
        <f t="shared" ca="1" si="102"/>
        <v/>
      </c>
      <c r="O110" s="112" t="str">
        <f ca="1">IFERROR(VLOOKUP(N110,Parameter!C:E,3,FALSE),"")</f>
        <v/>
      </c>
      <c r="P110" s="112" t="str">
        <f t="shared" ca="1" si="103"/>
        <v/>
      </c>
      <c r="Q110" s="112" t="str">
        <f t="shared" ca="1" si="104"/>
        <v/>
      </c>
      <c r="R110" s="110" t="str">
        <f t="shared" ca="1" si="86"/>
        <v/>
      </c>
      <c r="S110" s="110" t="str">
        <f t="shared" ca="1" si="105"/>
        <v/>
      </c>
      <c r="T110" s="110" t="str">
        <f t="shared" ca="1" si="106"/>
        <v/>
      </c>
      <c r="U110" s="112" t="str">
        <f t="shared" ca="1" si="107"/>
        <v/>
      </c>
      <c r="V110" s="112" t="str">
        <f t="shared" ca="1" si="107"/>
        <v/>
      </c>
      <c r="W110" s="112" t="str">
        <f t="shared" ca="1" si="107"/>
        <v/>
      </c>
      <c r="X110" s="112" t="str">
        <f t="shared" ca="1" si="107"/>
        <v/>
      </c>
      <c r="Y110" s="110" t="str">
        <f t="shared" ca="1" si="107"/>
        <v/>
      </c>
      <c r="Z110" s="110" t="str">
        <f t="shared" ca="1" si="108"/>
        <v/>
      </c>
      <c r="AA110" s="111" t="str">
        <f t="shared" ca="1" si="109"/>
        <v/>
      </c>
      <c r="AB110" s="112" t="str">
        <f t="shared" ca="1" si="109"/>
        <v/>
      </c>
      <c r="AC110" s="112" t="str">
        <f t="shared" ca="1" si="109"/>
        <v/>
      </c>
      <c r="AD110" s="112" t="str">
        <f t="shared" ca="1" si="125"/>
        <v/>
      </c>
      <c r="AE110" s="111" t="str">
        <f t="shared" ca="1" si="126"/>
        <v/>
      </c>
      <c r="AF110" s="110" t="str">
        <f t="shared" ca="1" si="87"/>
        <v/>
      </c>
      <c r="AG110" s="110" t="str">
        <f t="shared" ca="1" si="127"/>
        <v/>
      </c>
      <c r="AH110" s="110" t="str">
        <f t="shared" ca="1" si="128"/>
        <v/>
      </c>
      <c r="AI110" s="113" t="str">
        <f t="shared" ca="1" si="110"/>
        <v/>
      </c>
      <c r="AJ110" s="114" t="str">
        <f t="shared" ca="1" si="122"/>
        <v/>
      </c>
      <c r="AK110" s="110" t="str">
        <f t="shared" ca="1" si="122"/>
        <v/>
      </c>
      <c r="AL110" s="114" t="str">
        <f t="shared" ca="1" si="122"/>
        <v/>
      </c>
      <c r="AM110" s="114" t="str">
        <f t="shared" ca="1" si="121"/>
        <v/>
      </c>
      <c r="AN110" s="110" t="str">
        <f t="shared" ca="1" si="121"/>
        <v/>
      </c>
      <c r="AO110" s="110" t="str">
        <f t="shared" ca="1" si="121"/>
        <v/>
      </c>
      <c r="AP110" s="110" t="str">
        <f t="shared" ca="1" si="121"/>
        <v/>
      </c>
      <c r="AQ110" s="110" t="str">
        <f t="shared" ca="1" si="121"/>
        <v/>
      </c>
      <c r="AR110" s="110" t="str">
        <f t="shared" ca="1" si="121"/>
        <v/>
      </c>
      <c r="AS110" s="57" t="str">
        <f ca="1">IFERROR(VLOOKUP(L110,Parameter!F:O,10,FALSE),"")</f>
        <v/>
      </c>
      <c r="AT110" s="61" t="str">
        <f ca="1">IF(D110="","",IFERROR(IF(VLOOKUP(N110,Parameter!C:L,10,FALSE)=$AT$8,"ok","F"),"L"))</f>
        <v/>
      </c>
      <c r="AU110" s="110" t="str">
        <f t="shared" ca="1" si="82"/>
        <v/>
      </c>
      <c r="AV110" s="110" t="str">
        <f t="shared" ca="1" si="82"/>
        <v/>
      </c>
      <c r="AW110" s="110" t="str">
        <f t="shared" ca="1" si="82"/>
        <v/>
      </c>
      <c r="AX110" s="110" t="str">
        <f t="shared" ca="1" si="82"/>
        <v/>
      </c>
      <c r="AY110" s="110" t="str">
        <f t="shared" ca="1" si="82"/>
        <v/>
      </c>
      <c r="AZ110" s="110" t="str">
        <f t="shared" ca="1" si="82"/>
        <v/>
      </c>
      <c r="BA110" s="110" t="str">
        <f t="shared" ca="1" si="83"/>
        <v/>
      </c>
      <c r="BB110" s="110" t="str">
        <f t="shared" ca="1" si="83"/>
        <v/>
      </c>
      <c r="BC110" s="110" t="str">
        <f t="shared" ca="1" si="83"/>
        <v/>
      </c>
      <c r="BD110" s="110" t="str">
        <f t="shared" ca="1" si="83"/>
        <v/>
      </c>
      <c r="BE110" s="110" t="str">
        <f t="shared" ca="1" si="83"/>
        <v/>
      </c>
      <c r="BF110" s="110" t="str">
        <f t="shared" ca="1" si="115"/>
        <v/>
      </c>
      <c r="BG110" s="110" t="str">
        <f t="shared" ca="1" si="115"/>
        <v/>
      </c>
      <c r="BH110" s="110" t="str">
        <f t="shared" ca="1" si="115"/>
        <v/>
      </c>
      <c r="BI110" s="110" t="str">
        <f t="shared" ca="1" si="115"/>
        <v/>
      </c>
      <c r="BJ110" s="110" t="str">
        <f t="shared" ca="1" si="115"/>
        <v/>
      </c>
      <c r="BK110" s="110" t="str">
        <f t="shared" ca="1" si="115"/>
        <v/>
      </c>
      <c r="BL110" s="110" t="str">
        <f t="shared" ca="1" si="115"/>
        <v/>
      </c>
      <c r="BM110" s="110" t="str">
        <f t="shared" ca="1" si="115"/>
        <v/>
      </c>
      <c r="BN110" s="110" t="str">
        <f t="shared" ca="1" si="123"/>
        <v/>
      </c>
      <c r="BO110" s="110" t="str">
        <f t="shared" ca="1" si="123"/>
        <v/>
      </c>
      <c r="BP110" s="110" t="str">
        <f t="shared" ca="1" si="123"/>
        <v/>
      </c>
      <c r="BQ110" s="110" t="str">
        <f t="shared" ca="1" si="123"/>
        <v/>
      </c>
      <c r="BR110" s="110" t="str">
        <f t="shared" ca="1" si="115"/>
        <v/>
      </c>
      <c r="BS110" s="110" t="str">
        <f t="shared" ca="1" si="124"/>
        <v/>
      </c>
      <c r="BT110" s="110" t="str">
        <f t="shared" ca="1" si="124"/>
        <v/>
      </c>
      <c r="BU110" s="110" t="str">
        <f t="shared" ca="1" si="124"/>
        <v/>
      </c>
      <c r="BV110" s="110" t="str">
        <f t="shared" ca="1" si="124"/>
        <v/>
      </c>
      <c r="BW110" s="57" t="str">
        <f t="shared" ca="1" si="119"/>
        <v/>
      </c>
      <c r="BX110" s="57" t="str">
        <f t="shared" ca="1" si="119"/>
        <v/>
      </c>
      <c r="BY110" s="57" t="str">
        <f t="shared" ca="1" si="72"/>
        <v/>
      </c>
      <c r="BZ110" s="57" t="str">
        <f t="shared" ca="1" si="72"/>
        <v/>
      </c>
      <c r="CA110" s="57" t="str">
        <f t="shared" ca="1" si="72"/>
        <v/>
      </c>
      <c r="CB110" s="57" t="str">
        <f t="shared" ca="1" si="72"/>
        <v/>
      </c>
      <c r="CC110" s="57" t="str">
        <f t="shared" ca="1" si="88"/>
        <v/>
      </c>
      <c r="CE110" s="57" t="str">
        <f t="shared" ca="1" si="89"/>
        <v/>
      </c>
      <c r="CF110" s="57" t="str">
        <f t="shared" ca="1" si="90"/>
        <v/>
      </c>
      <c r="CG110" s="57" t="str">
        <f t="shared" ca="1" si="91"/>
        <v/>
      </c>
      <c r="CH110" s="57" t="str">
        <f t="shared" ca="1" si="92"/>
        <v/>
      </c>
      <c r="CI110" s="57" t="str">
        <f t="shared" ca="1" si="93"/>
        <v/>
      </c>
      <c r="CK110" s="57" t="str">
        <f t="shared" ca="1" si="118"/>
        <v/>
      </c>
      <c r="CL110" s="57" t="str">
        <f t="shared" ca="1" si="118"/>
        <v/>
      </c>
      <c r="CM110" s="57" t="str">
        <f t="shared" ca="1" si="118"/>
        <v/>
      </c>
      <c r="CN110" s="57" t="str">
        <f t="shared" ca="1" si="116"/>
        <v/>
      </c>
      <c r="CO110" s="57" t="str">
        <f t="shared" ca="1" si="112"/>
        <v/>
      </c>
      <c r="CP110" s="57" t="str">
        <f t="shared" ca="1" si="112"/>
        <v/>
      </c>
      <c r="CQ110" s="57" t="str">
        <f t="shared" ca="1" si="112"/>
        <v/>
      </c>
      <c r="CR110" s="57" t="str">
        <f t="shared" ca="1" si="112"/>
        <v/>
      </c>
      <c r="CS110" s="57" t="str">
        <f t="shared" ca="1" si="112"/>
        <v/>
      </c>
      <c r="CT110" s="57" t="str">
        <f t="shared" ca="1" si="117"/>
        <v/>
      </c>
      <c r="CU110" s="57" t="str">
        <f t="shared" ca="1" si="117"/>
        <v/>
      </c>
      <c r="CV110" s="57" t="str">
        <f t="shared" ca="1" si="117"/>
        <v/>
      </c>
      <c r="CW110" s="57" t="str">
        <f t="shared" ca="1" si="117"/>
        <v/>
      </c>
      <c r="CX110" s="57" t="str">
        <f t="shared" ca="1" si="94"/>
        <v/>
      </c>
      <c r="CY110" s="57" t="str">
        <f t="shared" ca="1" si="70"/>
        <v/>
      </c>
      <c r="CZ110" s="57" t="str">
        <f t="shared" ca="1" si="70"/>
        <v/>
      </c>
      <c r="DA110" s="57" t="str">
        <f t="shared" ca="1" si="69"/>
        <v/>
      </c>
      <c r="DB110" s="57" t="str">
        <f t="shared" ca="1" si="69"/>
        <v/>
      </c>
      <c r="DC110" s="57" t="str">
        <f t="shared" ca="1" si="69"/>
        <v/>
      </c>
      <c r="DD110" s="57" t="str">
        <f t="shared" ca="1" si="69"/>
        <v/>
      </c>
      <c r="DE110" s="57" t="str">
        <f t="shared" ca="1" si="120"/>
        <v/>
      </c>
      <c r="DF110" s="57" t="str">
        <f t="shared" ca="1" si="120"/>
        <v/>
      </c>
      <c r="DG110" s="57" t="str">
        <f t="shared" ca="1" si="120"/>
        <v/>
      </c>
      <c r="DH110" s="57" t="str">
        <f t="shared" ca="1" si="95"/>
        <v/>
      </c>
      <c r="DI110" s="57" t="str">
        <f t="shared" ca="1" si="113"/>
        <v/>
      </c>
      <c r="DJ110" s="57" t="str">
        <f t="shared" ca="1" si="113"/>
        <v/>
      </c>
      <c r="DK110" s="57" t="str">
        <f t="shared" ca="1" si="113"/>
        <v/>
      </c>
      <c r="DL110" s="57" t="str">
        <f t="shared" ca="1" si="113"/>
        <v/>
      </c>
      <c r="DM110" s="57" t="str">
        <f t="shared" ca="1" si="96"/>
        <v/>
      </c>
      <c r="DN110" s="57" t="str">
        <f t="shared" ca="1" si="75"/>
        <v/>
      </c>
      <c r="DO110" s="57" t="str">
        <f t="shared" ca="1" si="75"/>
        <v/>
      </c>
      <c r="DP110" s="57" t="str">
        <f t="shared" ca="1" si="75"/>
        <v/>
      </c>
      <c r="DQ110" s="57" t="str">
        <f t="shared" ca="1" si="75"/>
        <v/>
      </c>
      <c r="DR110" s="57" t="str">
        <f t="shared" ca="1" si="75"/>
        <v/>
      </c>
      <c r="DS110" s="57" t="str">
        <f t="shared" ca="1" si="75"/>
        <v/>
      </c>
    </row>
    <row r="111" spans="1:123">
      <c r="A111" s="57" t="str">
        <f t="shared" ca="1" si="84"/>
        <v/>
      </c>
      <c r="B111" s="106" t="str">
        <f t="shared" ca="1" si="85"/>
        <v/>
      </c>
      <c r="C111" s="60">
        <v>101</v>
      </c>
      <c r="D111" s="57" t="str">
        <f t="shared" ca="1" si="97"/>
        <v/>
      </c>
      <c r="E111" s="61"/>
      <c r="F111" s="61"/>
      <c r="G111" s="57" t="str">
        <f t="shared" ca="1" si="98"/>
        <v/>
      </c>
      <c r="H111" s="57" t="str">
        <f t="shared" ca="1" si="99"/>
        <v/>
      </c>
      <c r="I111" s="61" t="str">
        <f ca="1">IFERROR(VLOOKUP(H111,Parameter!L:M,2,FALSE),"")</f>
        <v/>
      </c>
      <c r="J111" s="57" t="str">
        <f t="shared" ca="1" si="100"/>
        <v/>
      </c>
      <c r="K111" s="61" t="str">
        <f ca="1">IFERROR(VLOOKUP(J111,Parameter!I:K,3,FALSE),"")</f>
        <v/>
      </c>
      <c r="L111" s="57" t="str">
        <f t="shared" ca="1" si="101"/>
        <v/>
      </c>
      <c r="M111" s="61" t="str">
        <f ca="1">IFERROR(VLOOKUP(L111,Parameter!F:H,3,FALSE),"")</f>
        <v/>
      </c>
      <c r="N111" s="57" t="str">
        <f t="shared" ca="1" si="102"/>
        <v/>
      </c>
      <c r="O111" s="61" t="str">
        <f ca="1">IFERROR(VLOOKUP(N111,Parameter!C:E,3,FALSE),"")</f>
        <v/>
      </c>
      <c r="P111" s="61" t="str">
        <f t="shared" ca="1" si="103"/>
        <v/>
      </c>
      <c r="Q111" s="61" t="str">
        <f t="shared" ca="1" si="104"/>
        <v/>
      </c>
      <c r="R111" s="57" t="str">
        <f t="shared" ca="1" si="86"/>
        <v/>
      </c>
      <c r="S111" s="57" t="str">
        <f t="shared" ca="1" si="105"/>
        <v/>
      </c>
      <c r="T111" s="57" t="str">
        <f t="shared" ca="1" si="106"/>
        <v/>
      </c>
      <c r="U111" s="61" t="str">
        <f t="shared" ca="1" si="107"/>
        <v/>
      </c>
      <c r="V111" s="61" t="str">
        <f t="shared" ca="1" si="107"/>
        <v/>
      </c>
      <c r="W111" s="61" t="str">
        <f t="shared" ca="1" si="107"/>
        <v/>
      </c>
      <c r="X111" s="61" t="str">
        <f t="shared" ca="1" si="107"/>
        <v/>
      </c>
      <c r="Y111" s="57" t="str">
        <f t="shared" ca="1" si="107"/>
        <v/>
      </c>
      <c r="Z111" s="57" t="str">
        <f t="shared" ca="1" si="108"/>
        <v/>
      </c>
      <c r="AA111" s="61" t="str">
        <f t="shared" ca="1" si="109"/>
        <v/>
      </c>
      <c r="AB111" s="61" t="str">
        <f t="shared" ca="1" si="109"/>
        <v/>
      </c>
      <c r="AC111" s="61" t="str">
        <f t="shared" ca="1" si="109"/>
        <v/>
      </c>
      <c r="AD111" s="61" t="str">
        <f t="shared" ca="1" si="125"/>
        <v/>
      </c>
      <c r="AE111" s="61" t="str">
        <f t="shared" ca="1" si="126"/>
        <v/>
      </c>
      <c r="AF111" s="57" t="str">
        <f t="shared" ca="1" si="87"/>
        <v/>
      </c>
      <c r="AG111" s="57" t="str">
        <f t="shared" ca="1" si="127"/>
        <v/>
      </c>
      <c r="AH111" s="57" t="str">
        <f t="shared" ca="1" si="128"/>
        <v/>
      </c>
      <c r="AI111" s="62" t="str">
        <f t="shared" ca="1" si="110"/>
        <v/>
      </c>
      <c r="AJ111" s="57" t="str">
        <f t="shared" ca="1" si="122"/>
        <v/>
      </c>
      <c r="AK111" s="57" t="str">
        <f t="shared" ca="1" si="122"/>
        <v/>
      </c>
      <c r="AL111" s="63" t="str">
        <f t="shared" ca="1" si="122"/>
        <v/>
      </c>
      <c r="AM111" s="63" t="str">
        <f t="shared" ca="1" si="121"/>
        <v/>
      </c>
      <c r="AN111" s="57" t="str">
        <f t="shared" ca="1" si="121"/>
        <v/>
      </c>
      <c r="AO111" s="57" t="str">
        <f t="shared" ca="1" si="121"/>
        <v/>
      </c>
      <c r="AP111" s="57" t="str">
        <f t="shared" ca="1" si="121"/>
        <v/>
      </c>
      <c r="AQ111" s="57" t="str">
        <f t="shared" ca="1" si="121"/>
        <v/>
      </c>
      <c r="AR111" s="57" t="str">
        <f t="shared" ca="1" si="121"/>
        <v/>
      </c>
      <c r="AS111" s="57" t="str">
        <f ca="1">IFERROR(VLOOKUP(L111,Parameter!F:O,10,FALSE),"")</f>
        <v/>
      </c>
      <c r="AT111" s="61" t="str">
        <f ca="1">IF(D111="","",IFERROR(IF(VLOOKUP(N111,Parameter!C:L,10,FALSE)=$AT$8,"ok","F"),"L"))</f>
        <v/>
      </c>
      <c r="AU111" s="57" t="str">
        <f t="shared" ca="1" si="82"/>
        <v/>
      </c>
      <c r="AV111" s="57" t="str">
        <f t="shared" ca="1" si="82"/>
        <v/>
      </c>
      <c r="AW111" s="57" t="str">
        <f t="shared" ref="AW111:BL112" ca="1" si="129">IFERROR(INDIRECT($C111&amp;"!"&amp;AW$9),"")</f>
        <v/>
      </c>
      <c r="AX111" s="57" t="str">
        <f t="shared" ca="1" si="129"/>
        <v/>
      </c>
      <c r="AY111" s="57" t="str">
        <f t="shared" ca="1" si="129"/>
        <v/>
      </c>
      <c r="AZ111" s="57" t="str">
        <f t="shared" ca="1" si="129"/>
        <v/>
      </c>
      <c r="BA111" s="57" t="str">
        <f t="shared" ca="1" si="83"/>
        <v/>
      </c>
      <c r="BB111" s="57" t="str">
        <f t="shared" ca="1" si="129"/>
        <v/>
      </c>
      <c r="BC111" s="57" t="str">
        <f t="shared" ca="1" si="129"/>
        <v/>
      </c>
      <c r="BD111" s="57" t="str">
        <f t="shared" ca="1" si="129"/>
        <v/>
      </c>
      <c r="BE111" s="57" t="str">
        <f t="shared" ca="1" si="129"/>
        <v/>
      </c>
      <c r="BF111" s="57" t="str">
        <f t="shared" ca="1" si="115"/>
        <v/>
      </c>
      <c r="BG111" s="57" t="str">
        <f t="shared" ca="1" si="129"/>
        <v/>
      </c>
      <c r="BH111" s="57" t="str">
        <f t="shared" ca="1" si="129"/>
        <v/>
      </c>
      <c r="BI111" s="57" t="str">
        <f t="shared" ca="1" si="129"/>
        <v/>
      </c>
      <c r="BJ111" s="57" t="str">
        <f t="shared" ca="1" si="129"/>
        <v/>
      </c>
      <c r="BK111" s="57" t="str">
        <f t="shared" ca="1" si="129"/>
        <v/>
      </c>
      <c r="BL111" s="57" t="str">
        <f t="shared" ca="1" si="129"/>
        <v/>
      </c>
      <c r="BM111" s="57" t="str">
        <f t="shared" ca="1" si="115"/>
        <v/>
      </c>
      <c r="BN111" s="57" t="str">
        <f t="shared" ca="1" si="123"/>
        <v/>
      </c>
      <c r="BO111" s="57" t="str">
        <f t="shared" ca="1" si="123"/>
        <v/>
      </c>
      <c r="BP111" s="57" t="str">
        <f t="shared" ca="1" si="123"/>
        <v/>
      </c>
      <c r="BQ111" s="57" t="str">
        <f t="shared" ca="1" si="123"/>
        <v/>
      </c>
      <c r="BR111" s="57" t="str">
        <f t="shared" ca="1" si="115"/>
        <v/>
      </c>
      <c r="BS111" s="57" t="str">
        <f t="shared" ca="1" si="124"/>
        <v/>
      </c>
      <c r="BT111" s="57" t="str">
        <f t="shared" ca="1" si="124"/>
        <v/>
      </c>
      <c r="BU111" s="57" t="str">
        <f t="shared" ca="1" si="124"/>
        <v/>
      </c>
      <c r="BV111" s="57" t="str">
        <f t="shared" ca="1" si="124"/>
        <v/>
      </c>
      <c r="BW111" s="57" t="str">
        <f t="shared" ca="1" si="119"/>
        <v/>
      </c>
      <c r="BX111" s="57" t="str">
        <f t="shared" ca="1" si="119"/>
        <v/>
      </c>
      <c r="BY111" s="57" t="str">
        <f t="shared" ca="1" si="72"/>
        <v/>
      </c>
      <c r="BZ111" s="57" t="str">
        <f t="shared" ca="1" si="72"/>
        <v/>
      </c>
      <c r="CA111" s="57" t="str">
        <f t="shared" ca="1" si="72"/>
        <v/>
      </c>
      <c r="CB111" s="57" t="str">
        <f t="shared" ca="1" si="72"/>
        <v/>
      </c>
      <c r="CC111" s="57" t="str">
        <f t="shared" ca="1" si="88"/>
        <v/>
      </c>
      <c r="CE111" s="57" t="str">
        <f t="shared" ca="1" si="89"/>
        <v/>
      </c>
      <c r="CF111" s="57" t="str">
        <f t="shared" ca="1" si="90"/>
        <v/>
      </c>
      <c r="CG111" s="57" t="str">
        <f t="shared" ca="1" si="91"/>
        <v/>
      </c>
      <c r="CH111" s="57" t="str">
        <f t="shared" ca="1" si="92"/>
        <v/>
      </c>
      <c r="CI111" s="57" t="str">
        <f t="shared" ca="1" si="93"/>
        <v/>
      </c>
      <c r="CK111" s="57" t="str">
        <f t="shared" ca="1" si="118"/>
        <v/>
      </c>
      <c r="CL111" s="57" t="str">
        <f t="shared" ca="1" si="118"/>
        <v/>
      </c>
      <c r="CM111" s="57" t="str">
        <f t="shared" ca="1" si="118"/>
        <v/>
      </c>
      <c r="CN111" s="57" t="str">
        <f t="shared" ca="1" si="116"/>
        <v/>
      </c>
      <c r="CO111" s="57" t="str">
        <f t="shared" ca="1" si="112"/>
        <v/>
      </c>
      <c r="CP111" s="57" t="str">
        <f t="shared" ca="1" si="112"/>
        <v/>
      </c>
      <c r="CQ111" s="57" t="str">
        <f t="shared" ca="1" si="112"/>
        <v/>
      </c>
      <c r="CR111" s="57" t="str">
        <f t="shared" ca="1" si="112"/>
        <v/>
      </c>
      <c r="CS111" s="57" t="str">
        <f t="shared" ca="1" si="112"/>
        <v/>
      </c>
      <c r="CT111" s="57" t="str">
        <f t="shared" ca="1" si="117"/>
        <v/>
      </c>
      <c r="CU111" s="57" t="str">
        <f t="shared" ca="1" si="117"/>
        <v/>
      </c>
      <c r="CV111" s="57" t="str">
        <f t="shared" ca="1" si="117"/>
        <v/>
      </c>
      <c r="CW111" s="57" t="str">
        <f t="shared" ca="1" si="117"/>
        <v/>
      </c>
      <c r="CX111" s="57" t="str">
        <f t="shared" ca="1" si="94"/>
        <v/>
      </c>
      <c r="CY111" s="57" t="str">
        <f t="shared" ca="1" si="70"/>
        <v/>
      </c>
      <c r="CZ111" s="57" t="str">
        <f t="shared" ca="1" si="70"/>
        <v/>
      </c>
      <c r="DA111" s="57" t="str">
        <f t="shared" ca="1" si="69"/>
        <v/>
      </c>
      <c r="DB111" s="57" t="str">
        <f t="shared" ca="1" si="69"/>
        <v/>
      </c>
      <c r="DC111" s="57" t="str">
        <f t="shared" ca="1" si="69"/>
        <v/>
      </c>
      <c r="DD111" s="57" t="str">
        <f t="shared" ca="1" si="69"/>
        <v/>
      </c>
      <c r="DE111" s="57" t="str">
        <f t="shared" ca="1" si="120"/>
        <v/>
      </c>
      <c r="DF111" s="57" t="str">
        <f t="shared" ca="1" si="120"/>
        <v/>
      </c>
      <c r="DG111" s="57" t="str">
        <f t="shared" ca="1" si="120"/>
        <v/>
      </c>
      <c r="DH111" s="57" t="str">
        <f t="shared" ca="1" si="95"/>
        <v/>
      </c>
      <c r="DI111" s="57" t="str">
        <f t="shared" ca="1" si="113"/>
        <v/>
      </c>
      <c r="DJ111" s="57" t="str">
        <f t="shared" ca="1" si="113"/>
        <v/>
      </c>
      <c r="DK111" s="57" t="str">
        <f t="shared" ca="1" si="113"/>
        <v/>
      </c>
      <c r="DL111" s="57" t="str">
        <f t="shared" ca="1" si="113"/>
        <v/>
      </c>
      <c r="DM111" s="57" t="str">
        <f t="shared" ca="1" si="96"/>
        <v/>
      </c>
      <c r="DN111" s="57" t="str">
        <f t="shared" ca="1" si="75"/>
        <v/>
      </c>
      <c r="DO111" s="57" t="str">
        <f t="shared" ca="1" si="75"/>
        <v/>
      </c>
      <c r="DP111" s="57" t="str">
        <f t="shared" ca="1" si="75"/>
        <v/>
      </c>
      <c r="DQ111" s="57" t="str">
        <f t="shared" ca="1" si="75"/>
        <v/>
      </c>
      <c r="DR111" s="57" t="str">
        <f t="shared" ca="1" si="75"/>
        <v/>
      </c>
      <c r="DS111" s="57" t="str">
        <f t="shared" ca="1" si="75"/>
        <v/>
      </c>
    </row>
    <row r="112" spans="1:123">
      <c r="A112" s="57" t="str">
        <f t="shared" ca="1" si="84"/>
        <v/>
      </c>
      <c r="B112" s="109" t="str">
        <f t="shared" ca="1" si="85"/>
        <v/>
      </c>
      <c r="C112" s="110">
        <v>102</v>
      </c>
      <c r="D112" s="110" t="str">
        <f t="shared" ca="1" si="97"/>
        <v/>
      </c>
      <c r="E112" s="111"/>
      <c r="F112" s="111"/>
      <c r="G112" s="110" t="str">
        <f t="shared" ca="1" si="98"/>
        <v/>
      </c>
      <c r="H112" s="110" t="str">
        <f t="shared" ca="1" si="99"/>
        <v/>
      </c>
      <c r="I112" s="112" t="str">
        <f ca="1">IFERROR(VLOOKUP(H112,Parameter!L:M,2,FALSE),"")</f>
        <v/>
      </c>
      <c r="J112" s="110" t="str">
        <f t="shared" ca="1" si="100"/>
        <v/>
      </c>
      <c r="K112" s="112" t="str">
        <f ca="1">IFERROR(VLOOKUP(J112,Parameter!I:K,3,FALSE),"")</f>
        <v/>
      </c>
      <c r="L112" s="110" t="str">
        <f t="shared" ca="1" si="101"/>
        <v/>
      </c>
      <c r="M112" s="112" t="str">
        <f ca="1">IFERROR(VLOOKUP(L112,Parameter!F:H,3,FALSE),"")</f>
        <v/>
      </c>
      <c r="N112" s="110" t="str">
        <f t="shared" ca="1" si="102"/>
        <v/>
      </c>
      <c r="O112" s="112" t="str">
        <f ca="1">IFERROR(VLOOKUP(N112,Parameter!C:E,3,FALSE),"")</f>
        <v/>
      </c>
      <c r="P112" s="112" t="str">
        <f t="shared" ca="1" si="103"/>
        <v/>
      </c>
      <c r="Q112" s="112" t="str">
        <f t="shared" ca="1" si="104"/>
        <v/>
      </c>
      <c r="R112" s="110"/>
      <c r="S112" s="110" t="str">
        <f t="shared" ca="1" si="105"/>
        <v/>
      </c>
      <c r="T112" s="110" t="str">
        <f t="shared" ca="1" si="106"/>
        <v/>
      </c>
      <c r="U112" s="112" t="str">
        <f t="shared" ca="1" si="107"/>
        <v/>
      </c>
      <c r="V112" s="112" t="str">
        <f t="shared" ca="1" si="107"/>
        <v/>
      </c>
      <c r="W112" s="112" t="str">
        <f t="shared" ca="1" si="107"/>
        <v/>
      </c>
      <c r="X112" s="112" t="str">
        <f t="shared" ca="1" si="107"/>
        <v/>
      </c>
      <c r="Y112" s="110" t="str">
        <f t="shared" ca="1" si="107"/>
        <v/>
      </c>
      <c r="Z112" s="110" t="str">
        <f t="shared" ca="1" si="108"/>
        <v/>
      </c>
      <c r="AA112" s="111" t="str">
        <f t="shared" ca="1" si="109"/>
        <v/>
      </c>
      <c r="AB112" s="112" t="str">
        <f t="shared" ca="1" si="109"/>
        <v/>
      </c>
      <c r="AC112" s="112" t="str">
        <f t="shared" ca="1" si="109"/>
        <v/>
      </c>
      <c r="AD112" s="112" t="str">
        <f t="shared" ca="1" si="125"/>
        <v/>
      </c>
      <c r="AE112" s="111" t="str">
        <f t="shared" ca="1" si="126"/>
        <v/>
      </c>
      <c r="AF112" s="110" t="str">
        <f t="shared" ca="1" si="87"/>
        <v/>
      </c>
      <c r="AG112" s="110" t="str">
        <f t="shared" ca="1" si="127"/>
        <v/>
      </c>
      <c r="AH112" s="110" t="str">
        <f t="shared" ca="1" si="128"/>
        <v/>
      </c>
      <c r="AI112" s="113" t="str">
        <f t="shared" ca="1" si="110"/>
        <v/>
      </c>
      <c r="AJ112" s="110" t="str">
        <f t="shared" ca="1" si="122"/>
        <v/>
      </c>
      <c r="AK112" s="110" t="str">
        <f t="shared" ca="1" si="122"/>
        <v/>
      </c>
      <c r="AL112" s="114" t="str">
        <f t="shared" ca="1" si="122"/>
        <v/>
      </c>
      <c r="AM112" s="114" t="str">
        <f t="shared" ca="1" si="121"/>
        <v/>
      </c>
      <c r="AN112" s="110" t="str">
        <f t="shared" ca="1" si="121"/>
        <v/>
      </c>
      <c r="AO112" s="110" t="str">
        <f t="shared" ca="1" si="121"/>
        <v/>
      </c>
      <c r="AP112" s="110" t="str">
        <f t="shared" ca="1" si="121"/>
        <v/>
      </c>
      <c r="AQ112" s="110" t="str">
        <f t="shared" ca="1" si="121"/>
        <v/>
      </c>
      <c r="AR112" s="110" t="str">
        <f t="shared" ca="1" si="121"/>
        <v/>
      </c>
      <c r="AS112" s="57" t="str">
        <f ca="1">IFERROR(VLOOKUP(L112,Parameter!F:O,10,FALSE),"")</f>
        <v/>
      </c>
      <c r="AT112" s="61" t="str">
        <f ca="1">IF(D112="","",IFERROR(IF(VLOOKUP(N112,Parameter!C:L,10,FALSE)=$AT$8,"ok","F"),"L"))</f>
        <v/>
      </c>
      <c r="AU112" s="110" t="str">
        <f t="shared" ca="1" si="82"/>
        <v/>
      </c>
      <c r="AV112" s="110" t="str">
        <f t="shared" ca="1" si="82"/>
        <v/>
      </c>
      <c r="AW112" s="110" t="str">
        <f t="shared" ca="1" si="129"/>
        <v/>
      </c>
      <c r="AX112" s="110" t="str">
        <f t="shared" ca="1" si="129"/>
        <v/>
      </c>
      <c r="AY112" s="110" t="str">
        <f t="shared" ca="1" si="129"/>
        <v/>
      </c>
      <c r="AZ112" s="110" t="str">
        <f t="shared" ca="1" si="129"/>
        <v/>
      </c>
      <c r="BA112" s="110" t="str">
        <f t="shared" ca="1" si="83"/>
        <v/>
      </c>
      <c r="BB112" s="110" t="str">
        <f t="shared" ca="1" si="129"/>
        <v/>
      </c>
      <c r="BC112" s="110" t="str">
        <f t="shared" ca="1" si="129"/>
        <v/>
      </c>
      <c r="BD112" s="110" t="str">
        <f t="shared" ca="1" si="129"/>
        <v/>
      </c>
      <c r="BE112" s="110" t="str">
        <f t="shared" ca="1" si="129"/>
        <v/>
      </c>
      <c r="BF112" s="110" t="str">
        <f t="shared" ca="1" si="115"/>
        <v/>
      </c>
      <c r="BG112" s="110" t="str">
        <f t="shared" ca="1" si="129"/>
        <v/>
      </c>
      <c r="BH112" s="110" t="str">
        <f t="shared" ca="1" si="129"/>
        <v/>
      </c>
      <c r="BI112" s="110" t="str">
        <f t="shared" ca="1" si="129"/>
        <v/>
      </c>
      <c r="BJ112" s="110" t="str">
        <f t="shared" ca="1" si="129"/>
        <v/>
      </c>
      <c r="BK112" s="110" t="str">
        <f t="shared" ca="1" si="115"/>
        <v/>
      </c>
      <c r="BL112" s="110" t="str">
        <f t="shared" ca="1" si="115"/>
        <v/>
      </c>
      <c r="BM112" s="110" t="str">
        <f t="shared" ca="1" si="115"/>
        <v/>
      </c>
      <c r="BN112" s="110" t="str">
        <f t="shared" ca="1" si="123"/>
        <v/>
      </c>
      <c r="BO112" s="110" t="str">
        <f t="shared" ca="1" si="123"/>
        <v/>
      </c>
      <c r="BP112" s="110" t="str">
        <f t="shared" ca="1" si="123"/>
        <v/>
      </c>
      <c r="BQ112" s="110" t="str">
        <f t="shared" ca="1" si="123"/>
        <v/>
      </c>
      <c r="BR112" s="110" t="str">
        <f t="shared" ca="1" si="115"/>
        <v/>
      </c>
      <c r="BS112" s="110" t="str">
        <f t="shared" ca="1" si="124"/>
        <v/>
      </c>
      <c r="BT112" s="110" t="str">
        <f t="shared" ca="1" si="124"/>
        <v/>
      </c>
      <c r="BU112" s="110" t="str">
        <f t="shared" ca="1" si="124"/>
        <v/>
      </c>
      <c r="BV112" s="110" t="str">
        <f t="shared" ca="1" si="124"/>
        <v/>
      </c>
      <c r="BW112" s="57" t="str">
        <f t="shared" ca="1" si="119"/>
        <v/>
      </c>
      <c r="BX112" s="57" t="str">
        <f t="shared" ca="1" si="119"/>
        <v/>
      </c>
      <c r="BY112" s="57" t="str">
        <f t="shared" ca="1" si="72"/>
        <v/>
      </c>
      <c r="BZ112" s="57" t="str">
        <f t="shared" ca="1" si="72"/>
        <v/>
      </c>
      <c r="CA112" s="57" t="str">
        <f t="shared" ca="1" si="72"/>
        <v/>
      </c>
      <c r="CB112" s="57" t="str">
        <f t="shared" ca="1" si="72"/>
        <v/>
      </c>
      <c r="CC112" s="57" t="str">
        <f t="shared" ca="1" si="88"/>
        <v/>
      </c>
      <c r="CE112" s="57" t="str">
        <f t="shared" ca="1" si="89"/>
        <v/>
      </c>
      <c r="CF112" s="57" t="str">
        <f t="shared" ca="1" si="90"/>
        <v/>
      </c>
      <c r="CG112" s="57" t="str">
        <f t="shared" ca="1" si="91"/>
        <v/>
      </c>
      <c r="CH112" s="57" t="str">
        <f t="shared" ca="1" si="92"/>
        <v/>
      </c>
      <c r="CI112" s="57" t="str">
        <f t="shared" ca="1" si="93"/>
        <v/>
      </c>
      <c r="CK112" s="57" t="str">
        <f t="shared" ca="1" si="118"/>
        <v/>
      </c>
      <c r="CL112" s="57" t="str">
        <f t="shared" ca="1" si="118"/>
        <v/>
      </c>
      <c r="CM112" s="57" t="str">
        <f t="shared" ca="1" si="118"/>
        <v/>
      </c>
      <c r="CN112" s="57" t="str">
        <f t="shared" ca="1" si="116"/>
        <v/>
      </c>
      <c r="CO112" s="57" t="str">
        <f t="shared" ca="1" si="112"/>
        <v/>
      </c>
      <c r="CP112" s="57" t="str">
        <f t="shared" ca="1" si="112"/>
        <v/>
      </c>
      <c r="CQ112" s="57" t="str">
        <f t="shared" ca="1" si="112"/>
        <v/>
      </c>
      <c r="CR112" s="57" t="str">
        <f t="shared" ca="1" si="112"/>
        <v/>
      </c>
      <c r="CS112" s="57" t="str">
        <f t="shared" ca="1" si="112"/>
        <v/>
      </c>
      <c r="CT112" s="57" t="str">
        <f t="shared" ca="1" si="117"/>
        <v/>
      </c>
      <c r="CU112" s="57" t="str">
        <f t="shared" ca="1" si="117"/>
        <v/>
      </c>
      <c r="CV112" s="57" t="str">
        <f t="shared" ca="1" si="117"/>
        <v/>
      </c>
      <c r="CW112" s="57" t="str">
        <f t="shared" ca="1" si="117"/>
        <v/>
      </c>
      <c r="CX112" s="57" t="str">
        <f t="shared" ca="1" si="94"/>
        <v/>
      </c>
      <c r="CY112" s="57" t="str">
        <f t="shared" ca="1" si="70"/>
        <v/>
      </c>
      <c r="CZ112" s="57" t="str">
        <f t="shared" ca="1" si="70"/>
        <v/>
      </c>
      <c r="DA112" s="57" t="str">
        <f t="shared" ca="1" si="69"/>
        <v/>
      </c>
      <c r="DB112" s="57" t="str">
        <f t="shared" ca="1" si="69"/>
        <v/>
      </c>
      <c r="DC112" s="57" t="str">
        <f t="shared" ca="1" si="69"/>
        <v/>
      </c>
      <c r="DD112" s="57" t="str">
        <f t="shared" ca="1" si="69"/>
        <v/>
      </c>
      <c r="DE112" s="57" t="str">
        <f t="shared" ca="1" si="120"/>
        <v/>
      </c>
      <c r="DF112" s="57" t="str">
        <f t="shared" ca="1" si="120"/>
        <v/>
      </c>
      <c r="DG112" s="57" t="str">
        <f t="shared" ca="1" si="120"/>
        <v/>
      </c>
      <c r="DH112" s="57" t="str">
        <f t="shared" ca="1" si="95"/>
        <v/>
      </c>
      <c r="DI112" s="57" t="str">
        <f t="shared" ca="1" si="113"/>
        <v/>
      </c>
      <c r="DJ112" s="57" t="str">
        <f t="shared" ca="1" si="113"/>
        <v/>
      </c>
      <c r="DK112" s="57" t="str">
        <f t="shared" ca="1" si="113"/>
        <v/>
      </c>
      <c r="DL112" s="57" t="str">
        <f t="shared" ca="1" si="113"/>
        <v/>
      </c>
      <c r="DM112" s="57" t="str">
        <f t="shared" ca="1" si="96"/>
        <v/>
      </c>
      <c r="DN112" s="57" t="str">
        <f t="shared" ref="DN112:DS112" ca="1" si="130">IFERROR(INDIRECT($C112&amp;"!"&amp;DN$9),"")</f>
        <v/>
      </c>
      <c r="DO112" s="57" t="str">
        <f t="shared" ca="1" si="130"/>
        <v/>
      </c>
      <c r="DP112" s="57" t="str">
        <f t="shared" ca="1" si="130"/>
        <v/>
      </c>
      <c r="DQ112" s="57" t="str">
        <f t="shared" ca="1" si="130"/>
        <v/>
      </c>
      <c r="DR112" s="57" t="str">
        <f t="shared" ca="1" si="130"/>
        <v/>
      </c>
      <c r="DS112" s="57" t="str">
        <f t="shared" ca="1" si="130"/>
        <v/>
      </c>
    </row>
  </sheetData>
  <sheetProtection sheet="1" selectLockedCells="1" autoFilter="0"/>
  <mergeCells count="48">
    <mergeCell ref="DH1:DL1"/>
    <mergeCell ref="DM1:DS1"/>
    <mergeCell ref="CI2:CI3"/>
    <mergeCell ref="DH2:DH3"/>
    <mergeCell ref="DI2:DL2"/>
    <mergeCell ref="DM2:DM3"/>
    <mergeCell ref="DN2:DS2"/>
    <mergeCell ref="CO2:CO3"/>
    <mergeCell ref="CP2:CP3"/>
    <mergeCell ref="CQ2:CQ3"/>
    <mergeCell ref="CR2:CR3"/>
    <mergeCell ref="CT1:CW1"/>
    <mergeCell ref="CX1:DG1"/>
    <mergeCell ref="CT2:CT3"/>
    <mergeCell ref="CU2:CU3"/>
    <mergeCell ref="CV2:CV3"/>
    <mergeCell ref="CE2:CE3"/>
    <mergeCell ref="CF2:CF3"/>
    <mergeCell ref="CG2:CG3"/>
    <mergeCell ref="CH2:CH3"/>
    <mergeCell ref="CS2:CS3"/>
    <mergeCell ref="CW2:CW3"/>
    <mergeCell ref="CX2:DB2"/>
    <mergeCell ref="DC2:DG2"/>
    <mergeCell ref="BY1:BY3"/>
    <mergeCell ref="BZ1:BZ3"/>
    <mergeCell ref="CA1:CA3"/>
    <mergeCell ref="CB1:CB3"/>
    <mergeCell ref="CC1:CC3"/>
    <mergeCell ref="CD1:CD3"/>
    <mergeCell ref="CE1:CI1"/>
    <mergeCell ref="CJ1:CS1"/>
    <mergeCell ref="CJ2:CJ3"/>
    <mergeCell ref="CK2:CK3"/>
    <mergeCell ref="CL2:CL3"/>
    <mergeCell ref="CM2:CM3"/>
    <mergeCell ref="CN2:CN3"/>
    <mergeCell ref="BR8:BV8"/>
    <mergeCell ref="AU8:BQ8"/>
    <mergeCell ref="AH8:AR8"/>
    <mergeCell ref="G8:AG8"/>
    <mergeCell ref="E8:F8"/>
    <mergeCell ref="K1:N1"/>
    <mergeCell ref="O4:P4"/>
    <mergeCell ref="O5:P5"/>
    <mergeCell ref="O6:P6"/>
    <mergeCell ref="B5:D5"/>
    <mergeCell ref="B6:D6"/>
  </mergeCells>
  <conditionalFormatting sqref="H5:H6">
    <cfRule type="cellIs" dxfId="67" priority="39" operator="lessThan">
      <formula>0</formula>
    </cfRule>
  </conditionalFormatting>
  <conditionalFormatting sqref="K5:K6">
    <cfRule type="cellIs" dxfId="66" priority="38" operator="lessThan">
      <formula>0</formula>
    </cfRule>
  </conditionalFormatting>
  <conditionalFormatting sqref="C12">
    <cfRule type="expression" dxfId="65" priority="34">
      <formula>$D12=""</formula>
    </cfRule>
  </conditionalFormatting>
  <conditionalFormatting sqref="B12:AR12">
    <cfRule type="expression" dxfId="64" priority="33">
      <formula>$D11=""</formula>
    </cfRule>
  </conditionalFormatting>
  <conditionalFormatting sqref="C13">
    <cfRule type="expression" dxfId="63" priority="32">
      <formula>$D12=""</formula>
    </cfRule>
  </conditionalFormatting>
  <conditionalFormatting sqref="C14 C16 C18 C20 C22 C24 C26 C28 C30 C32 C34 C36 C38 C40 C42 C44 C46 C48 C50 C52 C54 C56 C58 C60 C62 C64 C66 C68 C70 C72 C74 C76 C78 C80 C82 C84 C86 C88 C90 C92 C94 C96 C98 C100 C102 C104 C106 C108 C110 C112">
    <cfRule type="expression" dxfId="62" priority="31">
      <formula>$D14=""</formula>
    </cfRule>
  </conditionalFormatting>
  <conditionalFormatting sqref="B14:M14 B16:M16 B18:M18 B20:M20 B22:M22 B24:M24 B26:M26 B28:M28 B30:M30 B32:M32 B34:M34 B36:M36 B38:M38 B40:M40 B42:M42 B44:M44 B46:M46 B48:M48 B50:M50 B52:M52 B54:M54 B56:M56 B58:M58 B60:M60 B62:M62 B64:M64 B66:M66 B68:M68 B70:M70 B72:M72 B74:M74 B76:M76 B78:M78 B80:M80 B82:M82 B84:M84 B86:M86 B88:M88 B90:M90 B92:M92 B94:M94 B96:M96 B98:M98 B100:M100 B102:M102 B104:M104 B106:M106 B108:M108 B110:M110 B112:AR112 O20:AR20 O18:AR18 O16:AR16 O14:AR14 O110:AR110 O108:AR108 O106:AR106 O104:AR104 O102:AR102 O100:AR100 O98:AR98 O96:AR96 O94:AR94 O92:AR92 O90:AR90 O88:AR88 O86:AR86 O84:AR84 O82:AR82 O80:AR80 O78:AR78 O76:AR76 O74:AR74 O72:AR72 O70:AR70 O68:AR68 O66:AR66 O64:AR64 O62:AR62 O60:AR60 O58:AR58 O56:AR56 O54:AR54 O52:AR52 O50:AR50 O48:AR48 O46:AR46 O44:AR44 O42:AR42 O40:AR40 O38:AR38 O36:AR36 O34:AR34 O32:AR32 O30:AR30 O28:AR28 O26:AR26 O24:AR24 O22:AR22">
    <cfRule type="expression" dxfId="61" priority="30">
      <formula>$D13=""</formula>
    </cfRule>
  </conditionalFormatting>
  <conditionalFormatting sqref="C15 C17 C19 C21 C23 C25 C27 C29 C31 C33 C35 C37 C39 C41 C43 C45 C47 C49 C51 C53 C55 C57 C59 C61 C63 C65 C67 C69 C71 C73 C75 C77 C79 C81 C83 C85 C87 C89 C91 C93 C95 C97 C99 C101 C103 C105 C107 C109 C111">
    <cfRule type="expression" dxfId="60" priority="29">
      <formula>$D14=""</formula>
    </cfRule>
  </conditionalFormatting>
  <conditionalFormatting sqref="N11 N17:N111">
    <cfRule type="expression" dxfId="59" priority="27">
      <formula>AT11="F"</formula>
    </cfRule>
    <cfRule type="expression" dxfId="58" priority="28">
      <formula>AT11="L"</formula>
    </cfRule>
  </conditionalFormatting>
  <conditionalFormatting sqref="N12">
    <cfRule type="expression" dxfId="57" priority="25">
      <formula>AT12="F"</formula>
    </cfRule>
    <cfRule type="expression" dxfId="56" priority="26">
      <formula>AT12="L"</formula>
    </cfRule>
  </conditionalFormatting>
  <conditionalFormatting sqref="N14">
    <cfRule type="expression" dxfId="55" priority="24">
      <formula>$D13=""</formula>
    </cfRule>
  </conditionalFormatting>
  <conditionalFormatting sqref="N13">
    <cfRule type="expression" dxfId="54" priority="22">
      <formula>AT13="F"</formula>
    </cfRule>
    <cfRule type="expression" dxfId="53" priority="23">
      <formula>AT13="L"</formula>
    </cfRule>
  </conditionalFormatting>
  <conditionalFormatting sqref="N14">
    <cfRule type="expression" dxfId="52" priority="20">
      <formula>AT14="F"</formula>
    </cfRule>
    <cfRule type="expression" dxfId="51" priority="21">
      <formula>AT14="L"</formula>
    </cfRule>
  </conditionalFormatting>
  <conditionalFormatting sqref="N16 N18 N20 N22 N24 N26 N28 N30 N32 N34 N36 N38 N40 N42 N44 N46 N48 N50 N52 N54 N56 N58 N60 N62 N64 N66 N68 N70 N72 N74 N76 N78 N80 N82 N84 N86 N88 N90 N92 N94 N96 N98 N100 N102 N104 N106 N108 N110">
    <cfRule type="expression" dxfId="50" priority="19">
      <formula>$D15=""</formula>
    </cfRule>
  </conditionalFormatting>
  <conditionalFormatting sqref="N15">
    <cfRule type="expression" dxfId="49" priority="17">
      <formula>AT15="F"</formula>
    </cfRule>
    <cfRule type="expression" dxfId="48" priority="18">
      <formula>AT15="L"</formula>
    </cfRule>
  </conditionalFormatting>
  <conditionalFormatting sqref="N16">
    <cfRule type="expression" dxfId="47" priority="15">
      <formula>AT16="F"</formula>
    </cfRule>
    <cfRule type="expression" dxfId="46" priority="16">
      <formula>AT16="L"</formula>
    </cfRule>
  </conditionalFormatting>
  <conditionalFormatting sqref="AU12">
    <cfRule type="expression" dxfId="45" priority="14">
      <formula>$D11=""</formula>
    </cfRule>
  </conditionalFormatting>
  <conditionalFormatting sqref="AU112 AU20 AU18 AU16 AU14 AU110 AU108 AU106 AU104 AU102 AU100 AU98 AU96 AU94 AU92 AU90 AU88 AU86 AU84 AU82 AU80 AU78 AU76 AU74 AU72 AU70 AU68 AU66 AU64 AU62 AU60 AU58 AU56 AU54 AU52 AU50 AU48 AU46 AU44 AU42 AU40 AU38 AU36 AU34 AU32 AU30 AU28 AU26 AU24 AU22">
    <cfRule type="expression" dxfId="44" priority="13">
      <formula>$D13=""</formula>
    </cfRule>
  </conditionalFormatting>
  <conditionalFormatting sqref="AV12:AZ12">
    <cfRule type="expression" dxfId="43" priority="12">
      <formula>$D11=""</formula>
    </cfRule>
  </conditionalFormatting>
  <conditionalFormatting sqref="AV112:AZ112 AV20:AZ20 AV18:AZ18 AV16:AZ16 AV14:AZ14 AV110:AZ110 AV108:AZ108 AV106:AZ106 AV104:AZ104 AV102:AZ102 AV100:AZ100 AV98:AZ98 AV96:AZ96 AV94:AZ94 AV92:AZ92 AV90:AZ90 AV88:AZ88 AV86:AZ86 AV84:AZ84 AV82:AZ82 AV80:AZ80 AV78:AZ78 AV76:AZ76 AV74:AZ74 AV72:AZ72 AV70:AZ70 AV68:AZ68 AV66:AZ66 AV64:AZ64 AV62:AZ62 AV60:AZ60 AV58:AZ58 AV56:AZ56 AV54:AZ54 AV52:AZ52 AV50:AZ50 AV48:AZ48 AV46:AZ46 AV44:AZ44 AV42:AZ42 AV40:AZ40 AV38:AZ38 AV36:AZ36 AV34:AZ34 AV32:AZ32 AV30:AZ30 AV28:AZ28 AV26:AZ26 AV24:AZ24 AV22:AZ22">
    <cfRule type="expression" dxfId="42" priority="11">
      <formula>$D13=""</formula>
    </cfRule>
  </conditionalFormatting>
  <conditionalFormatting sqref="BA12:BE12">
    <cfRule type="expression" dxfId="41" priority="10">
      <formula>$D11=""</formula>
    </cfRule>
  </conditionalFormatting>
  <conditionalFormatting sqref="BA112:BE112 BA20:BE20 BA18:BE18 BA16:BE16 BA14:BE14 BA110:BE110 BA108:BE108 BA106:BE106 BA104:BE104 BA102:BE102 BA100:BE100 BA98:BE98 BA96:BE96 BA94:BE94 BA92:BE92 BA90:BE90 BA88:BE88 BA86:BE86 BA84:BE84 BA82:BE82 BA80:BE80 BA78:BE78 BA76:BE76 BA74:BE74 BA72:BE72 BA70:BE70 BA68:BE68 BA66:BE66 BA64:BE64 BA62:BE62 BA60:BE60 BA58:BE58 BA56:BE56 BA54:BE54 BA52:BE52 BA50:BE50 BA48:BE48 BA46:BE46 BA44:BE44 BA42:BE42 BA40:BE40 BA38:BE38 BA36:BE36 BA34:BE34 BA32:BE32 BA30:BE30 BA28:BE28 BA26:BE26 BA24:BE24 BA22:BE22">
    <cfRule type="expression" dxfId="40" priority="9">
      <formula>$D13=""</formula>
    </cfRule>
  </conditionalFormatting>
  <conditionalFormatting sqref="BF12:BJ12">
    <cfRule type="expression" dxfId="39" priority="8">
      <formula>$D11=""</formula>
    </cfRule>
  </conditionalFormatting>
  <conditionalFormatting sqref="BF112:BJ112 BF20:BJ20 BF18:BJ18 BF16:BJ16 BF14:BJ14 BF110:BJ110 BF108:BJ108 BF106:BJ106 BF104:BJ104 BF102:BJ102 BF100:BJ100 BF98:BJ98 BF96:BJ96 BF94:BJ94 BF92:BJ92 BF90:BJ90 BF88:BJ88 BF86:BJ86 BF84:BJ84 BF82:BJ82 BF80:BJ80 BF78:BJ78 BF76:BJ76 BF74:BJ74 BF72:BJ72 BF70:BJ70 BF68:BJ68 BF66:BJ66 BF64:BJ64 BF62:BJ62 BF60:BJ60 BF58:BJ58 BF56:BJ56 BF54:BJ54 BF52:BJ52 BF50:BJ50 BF48:BJ48 BF46:BJ46 BF44:BJ44 BF42:BJ42 BF40:BJ40 BF38:BJ38 BF36:BJ36 BF34:BJ34 BF32:BJ32 BF30:BJ30 BF28:BJ28 BF26:BJ26 BF24:BJ24 BF22:BJ22">
    <cfRule type="expression" dxfId="38" priority="7">
      <formula>$D13=""</formula>
    </cfRule>
  </conditionalFormatting>
  <conditionalFormatting sqref="BK12:BM12">
    <cfRule type="expression" dxfId="37" priority="6">
      <formula>$D11=""</formula>
    </cfRule>
  </conditionalFormatting>
  <conditionalFormatting sqref="BK112:BM112 BK20:BM20 BK18:BM18 BK16:BM16 BK14:BM14 BK110:BM110 BK108:BM108 BK106:BM106 BK104:BM104 BK102:BM102 BK100:BM100 BK98:BM98 BK96:BM96 BK94:BM94 BK92:BM92 BK90:BM90 BK88:BM88 BK86:BM86 BK84:BM84 BK82:BM82 BK80:BM80 BK78:BM78 BK76:BM76 BK74:BM74 BK72:BM72 BK70:BM70 BK68:BM68 BK66:BM66 BK64:BM64 BK62:BM62 BK60:BM60 BK58:BM58 BK56:BM56 BK54:BM54 BK52:BM52 BK50:BM50 BK48:BM48 BK46:BM46 BK44:BM44 BK42:BM42 BK40:BM40 BK38:BM38 BK36:BM36 BK34:BM34 BK32:BM32 BK30:BM30 BK28:BM28 BK26:BM26 BK24:BM24 BK22:BM22">
    <cfRule type="expression" dxfId="36" priority="5">
      <formula>$D13=""</formula>
    </cfRule>
  </conditionalFormatting>
  <conditionalFormatting sqref="BR12:BV12">
    <cfRule type="expression" dxfId="35" priority="4">
      <formula>$D11=""</formula>
    </cfRule>
  </conditionalFormatting>
  <conditionalFormatting sqref="BR112:BV112 BR20:BV20 BR18:BV18 BR16:BV16 BR14:BV14 BR110:BV110 BR108:BV108 BR106:BV106 BR104:BV104 BR102:BV102 BR100:BV100 BR98:BV98 BR96:BV96 BR94:BV94 BR92:BV92 BR90:BV90 BR88:BV88 BR86:BV86 BR84:BV84 BR82:BV82 BR80:BV80 BR78:BV78 BR76:BV76 BR74:BV74 BR72:BV72 BR70:BV70 BR68:BV68 BR66:BV66 BR64:BV64 BR62:BV62 BR60:BV60 BR58:BV58 BR56:BV56 BR54:BV54 BR52:BV52 BR50:BV50 BR48:BV48 BR46:BV46 BR44:BV44 BR42:BV42 BR40:BV40 BR38:BV38 BR36:BV36 BR34:BV34 BR32:BV32 BR30:BV30 BR28:BV28 BR26:BV26 BR24:BV24 BR22:BV22">
    <cfRule type="expression" dxfId="34" priority="3">
      <formula>$D13=""</formula>
    </cfRule>
  </conditionalFormatting>
  <conditionalFormatting sqref="BN12:BQ12">
    <cfRule type="expression" dxfId="33" priority="2">
      <formula>$D11=""</formula>
    </cfRule>
  </conditionalFormatting>
  <conditionalFormatting sqref="BN112:BQ112 BN20:BQ20 BN18:BQ18 BN16:BQ16 BN14:BQ14 BN110:BQ110 BN108:BQ108 BN106:BQ106 BN104:BQ104 BN102:BQ102 BN100:BQ100 BN98:BQ98 BN96:BQ96 BN94:BQ94 BN92:BQ92 BN90:BQ90 BN88:BQ88 BN86:BQ86 BN84:BQ84 BN82:BQ82 BN80:BQ80 BN78:BQ78 BN76:BQ76 BN74:BQ74 BN72:BQ72 BN70:BQ70 BN68:BQ68 BN66:BQ66 BN64:BQ64 BN62:BQ62 BN60:BQ60 BN58:BQ58 BN56:BQ56 BN54:BQ54 BN52:BQ52 BN50:BQ50 BN48:BQ48 BN46:BQ46 BN44:BQ44 BN42:BQ42 BN40:BQ40 BN38:BQ38 BN36:BQ36 BN34:BQ34 BN32:BQ32 BN30:BQ30 BN28:BQ28 BN26:BQ26 BN24:BQ24 BN22:BQ22">
    <cfRule type="expression" dxfId="32" priority="1">
      <formula>$D13=""</formula>
    </cfRule>
  </conditionalFormatting>
  <pageMargins left="0.7" right="0.7" top="0.78740157499999996" bottom="0.78740157499999996" header="0.3" footer="0.3"/>
  <pageSetup paperSize="9" orientation="portrait" horizontalDpi="300" verticalDpi="300" r:id="rId1"/>
  <ignoredErrors>
    <ignoredError sqref="Z11:Z12 Z13:Z112"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Parameter!$S$6:$S$17</xm:f>
          </x14:formula1>
          <xm:sqref>K1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B2387"/>
  <sheetViews>
    <sheetView topLeftCell="Z2" workbookViewId="0">
      <pane ySplit="5" topLeftCell="A7" activePane="bottomLeft" state="frozen"/>
      <selection activeCell="A2" sqref="A2"/>
      <selection pane="bottomLeft" activeCell="BB5" sqref="H3:BB5"/>
    </sheetView>
  </sheetViews>
  <sheetFormatPr baseColWidth="10" defaultColWidth="11" defaultRowHeight="11.25"/>
  <cols>
    <col min="1" max="2" width="12.140625" style="195" customWidth="1"/>
    <col min="3" max="3" width="17" style="195" customWidth="1"/>
    <col min="4" max="4" width="15.28515625" style="195" customWidth="1"/>
    <col min="5" max="5" width="12.85546875" style="195" customWidth="1"/>
    <col min="6" max="6" width="12.140625" style="195" customWidth="1"/>
    <col min="7" max="7" width="24.140625" style="195" customWidth="1"/>
    <col min="8" max="8" width="19.42578125" style="195" customWidth="1"/>
    <col min="9" max="11" width="21.7109375" style="195" customWidth="1"/>
    <col min="12" max="12" width="17.5703125" style="195" customWidth="1"/>
    <col min="13" max="13" width="24.28515625" style="196" customWidth="1"/>
    <col min="14" max="19" width="11" style="195"/>
    <col min="20" max="22" width="12.28515625" style="195" customWidth="1"/>
    <col min="23" max="26" width="11" style="195"/>
    <col min="27" max="27" width="12" style="195" customWidth="1"/>
    <col min="28" max="28" width="11" style="195"/>
    <col min="29" max="32" width="14" style="195" customWidth="1"/>
    <col min="33" max="42" width="11" style="195"/>
    <col min="43" max="43" width="15.5703125" style="195" customWidth="1"/>
    <col min="44" max="47" width="17.5703125" style="195" customWidth="1"/>
    <col min="48" max="48" width="15.5703125" style="195" customWidth="1"/>
    <col min="49" max="54" width="15.28515625" style="195" customWidth="1"/>
    <col min="55" max="16384" width="11" style="195"/>
  </cols>
  <sheetData>
    <row r="1" spans="1:54" ht="18" hidden="1" customHeight="1">
      <c r="B1" s="195">
        <v>1</v>
      </c>
      <c r="C1" s="195">
        <v>2</v>
      </c>
      <c r="D1" s="195">
        <v>3</v>
      </c>
      <c r="E1" s="195">
        <v>4</v>
      </c>
      <c r="F1" s="195">
        <v>5</v>
      </c>
      <c r="G1" s="195">
        <v>6</v>
      </c>
      <c r="H1" s="195">
        <v>7</v>
      </c>
      <c r="I1" s="195">
        <v>8</v>
      </c>
      <c r="J1" s="195">
        <v>9</v>
      </c>
      <c r="K1" s="195">
        <v>10</v>
      </c>
      <c r="L1" s="195">
        <v>11</v>
      </c>
      <c r="M1" s="196">
        <v>12</v>
      </c>
      <c r="N1" s="195">
        <v>13</v>
      </c>
      <c r="O1" s="195">
        <v>14</v>
      </c>
      <c r="P1" s="195">
        <v>15</v>
      </c>
      <c r="Q1" s="195">
        <v>16</v>
      </c>
      <c r="R1" s="195">
        <v>17</v>
      </c>
    </row>
    <row r="2" spans="1:54" ht="31.7" customHeight="1">
      <c r="A2" s="269" t="s">
        <v>2727</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row>
    <row r="3" spans="1:54" ht="27.75" customHeight="1">
      <c r="A3" s="249" t="s">
        <v>2662</v>
      </c>
      <c r="B3" s="246" t="s">
        <v>2663</v>
      </c>
      <c r="C3" s="246" t="s">
        <v>2664</v>
      </c>
      <c r="D3" s="246" t="s">
        <v>2665</v>
      </c>
      <c r="E3" s="254" t="s">
        <v>2666</v>
      </c>
      <c r="F3" s="255"/>
      <c r="G3" s="246" t="s">
        <v>2667</v>
      </c>
      <c r="H3" s="246" t="s">
        <v>2668</v>
      </c>
      <c r="I3" s="246" t="s">
        <v>2669</v>
      </c>
      <c r="J3" s="246" t="s">
        <v>2670</v>
      </c>
      <c r="K3" s="246" t="s">
        <v>2671</v>
      </c>
      <c r="L3" s="246" t="s">
        <v>2672</v>
      </c>
      <c r="M3" s="258" t="s">
        <v>2673</v>
      </c>
      <c r="N3" s="261" t="s">
        <v>2674</v>
      </c>
      <c r="O3" s="262"/>
      <c r="P3" s="262"/>
      <c r="Q3" s="262"/>
      <c r="R3" s="263"/>
      <c r="S3" s="261" t="s">
        <v>2675</v>
      </c>
      <c r="T3" s="264"/>
      <c r="U3" s="264"/>
      <c r="V3" s="264"/>
      <c r="W3" s="264"/>
      <c r="X3" s="264"/>
      <c r="Y3" s="264"/>
      <c r="Z3" s="264"/>
      <c r="AA3" s="264"/>
      <c r="AB3" s="264"/>
      <c r="AC3" s="261" t="s">
        <v>2676</v>
      </c>
      <c r="AD3" s="262"/>
      <c r="AE3" s="262"/>
      <c r="AF3" s="263"/>
      <c r="AG3" s="256" t="s">
        <v>2677</v>
      </c>
      <c r="AH3" s="265"/>
      <c r="AI3" s="265"/>
      <c r="AJ3" s="265"/>
      <c r="AK3" s="265"/>
      <c r="AL3" s="265"/>
      <c r="AM3" s="265"/>
      <c r="AN3" s="265"/>
      <c r="AO3" s="265"/>
      <c r="AP3" s="266"/>
      <c r="AQ3" s="256" t="s">
        <v>2678</v>
      </c>
      <c r="AR3" s="257"/>
      <c r="AS3" s="257"/>
      <c r="AT3" s="257"/>
      <c r="AU3" s="267"/>
      <c r="AV3" s="256" t="s">
        <v>2679</v>
      </c>
      <c r="AW3" s="257"/>
      <c r="AX3" s="257"/>
      <c r="AY3" s="257"/>
      <c r="AZ3" s="257"/>
      <c r="BA3" s="257"/>
      <c r="BB3" s="257"/>
    </row>
    <row r="4" spans="1:54" ht="27.75" customHeight="1">
      <c r="A4" s="250"/>
      <c r="B4" s="252"/>
      <c r="C4" s="252"/>
      <c r="D4" s="252"/>
      <c r="E4" s="246" t="s">
        <v>2680</v>
      </c>
      <c r="F4" s="246" t="s">
        <v>2681</v>
      </c>
      <c r="G4" s="247"/>
      <c r="H4" s="252"/>
      <c r="I4" s="252"/>
      <c r="J4" s="252"/>
      <c r="K4" s="252"/>
      <c r="L4" s="252"/>
      <c r="M4" s="259"/>
      <c r="N4" s="246" t="s">
        <v>2682</v>
      </c>
      <c r="O4" s="246" t="s">
        <v>2683</v>
      </c>
      <c r="P4" s="246" t="s">
        <v>2684</v>
      </c>
      <c r="Q4" s="246" t="s">
        <v>2685</v>
      </c>
      <c r="R4" s="246" t="s">
        <v>2686</v>
      </c>
      <c r="S4" s="246" t="s">
        <v>2687</v>
      </c>
      <c r="T4" s="246" t="s">
        <v>2688</v>
      </c>
      <c r="U4" s="246" t="s">
        <v>2689</v>
      </c>
      <c r="V4" s="246" t="s">
        <v>2690</v>
      </c>
      <c r="W4" s="246" t="s">
        <v>2691</v>
      </c>
      <c r="X4" s="246" t="s">
        <v>2692</v>
      </c>
      <c r="Y4" s="246" t="s">
        <v>2693</v>
      </c>
      <c r="Z4" s="246" t="s">
        <v>2694</v>
      </c>
      <c r="AA4" s="246" t="s">
        <v>2695</v>
      </c>
      <c r="AB4" s="246" t="s">
        <v>2696</v>
      </c>
      <c r="AC4" s="275" t="s">
        <v>2697</v>
      </c>
      <c r="AD4" s="275" t="s">
        <v>2698</v>
      </c>
      <c r="AE4" s="275" t="s">
        <v>2699</v>
      </c>
      <c r="AF4" s="270" t="s">
        <v>2700</v>
      </c>
      <c r="AG4" s="272" t="s">
        <v>2701</v>
      </c>
      <c r="AH4" s="273"/>
      <c r="AI4" s="273"/>
      <c r="AJ4" s="273"/>
      <c r="AK4" s="274"/>
      <c r="AL4" s="272" t="s">
        <v>2702</v>
      </c>
      <c r="AM4" s="273"/>
      <c r="AN4" s="273"/>
      <c r="AO4" s="273"/>
      <c r="AP4" s="274"/>
      <c r="AQ4" s="246" t="s">
        <v>2703</v>
      </c>
      <c r="AR4" s="268" t="s">
        <v>2704</v>
      </c>
      <c r="AS4" s="262"/>
      <c r="AT4" s="262"/>
      <c r="AU4" s="263"/>
      <c r="AV4" s="246" t="s">
        <v>2703</v>
      </c>
      <c r="AW4" s="268" t="s">
        <v>2704</v>
      </c>
      <c r="AX4" s="262"/>
      <c r="AY4" s="262"/>
      <c r="AZ4" s="262"/>
      <c r="BA4" s="262"/>
      <c r="BB4" s="263"/>
    </row>
    <row r="5" spans="1:54" ht="60" customHeight="1">
      <c r="A5" s="251"/>
      <c r="B5" s="253"/>
      <c r="C5" s="253"/>
      <c r="D5" s="253"/>
      <c r="E5" s="248"/>
      <c r="F5" s="248"/>
      <c r="G5" s="248"/>
      <c r="H5" s="253"/>
      <c r="I5" s="253"/>
      <c r="J5" s="253"/>
      <c r="K5" s="253"/>
      <c r="L5" s="253"/>
      <c r="M5" s="260"/>
      <c r="N5" s="253"/>
      <c r="O5" s="253"/>
      <c r="P5" s="253"/>
      <c r="Q5" s="253"/>
      <c r="R5" s="253"/>
      <c r="S5" s="248"/>
      <c r="T5" s="248"/>
      <c r="U5" s="248"/>
      <c r="V5" s="248"/>
      <c r="W5" s="248"/>
      <c r="X5" s="248"/>
      <c r="Y5" s="248"/>
      <c r="Z5" s="248"/>
      <c r="AA5" s="248"/>
      <c r="AB5" s="248"/>
      <c r="AC5" s="276"/>
      <c r="AD5" s="276"/>
      <c r="AE5" s="276"/>
      <c r="AF5" s="271"/>
      <c r="AG5" s="197" t="s">
        <v>2705</v>
      </c>
      <c r="AH5" s="197" t="s">
        <v>2706</v>
      </c>
      <c r="AI5" s="197" t="s">
        <v>2685</v>
      </c>
      <c r="AJ5" s="197" t="s">
        <v>2707</v>
      </c>
      <c r="AK5" s="197" t="s">
        <v>2708</v>
      </c>
      <c r="AL5" s="197" t="s">
        <v>2705</v>
      </c>
      <c r="AM5" s="197" t="s">
        <v>2706</v>
      </c>
      <c r="AN5" s="197" t="s">
        <v>2685</v>
      </c>
      <c r="AO5" s="197" t="s">
        <v>2707</v>
      </c>
      <c r="AP5" s="197" t="s">
        <v>2708</v>
      </c>
      <c r="AQ5" s="248"/>
      <c r="AR5" s="197" t="s">
        <v>2709</v>
      </c>
      <c r="AS5" s="197" t="s">
        <v>2710</v>
      </c>
      <c r="AT5" s="197" t="s">
        <v>2711</v>
      </c>
      <c r="AU5" s="197" t="s">
        <v>2712</v>
      </c>
      <c r="AV5" s="248"/>
      <c r="AW5" s="197" t="s">
        <v>2713</v>
      </c>
      <c r="AX5" s="197" t="s">
        <v>2714</v>
      </c>
      <c r="AY5" s="197" t="s">
        <v>2715</v>
      </c>
      <c r="AZ5" s="197" t="s">
        <v>2716</v>
      </c>
      <c r="BA5" s="197" t="s">
        <v>2717</v>
      </c>
      <c r="BB5" s="197" t="s">
        <v>2718</v>
      </c>
    </row>
    <row r="6" spans="1:54" ht="10.5" customHeight="1">
      <c r="A6" s="198">
        <v>1</v>
      </c>
      <c r="B6" s="198">
        <v>2</v>
      </c>
      <c r="C6" s="198">
        <v>3</v>
      </c>
      <c r="D6" s="198">
        <v>4</v>
      </c>
      <c r="E6" s="198">
        <v>5</v>
      </c>
      <c r="F6" s="198">
        <v>6</v>
      </c>
      <c r="G6" s="198">
        <v>7</v>
      </c>
      <c r="H6" s="198">
        <v>8</v>
      </c>
      <c r="I6" s="198">
        <v>9</v>
      </c>
      <c r="J6" s="198">
        <v>10</v>
      </c>
      <c r="K6" s="198">
        <v>11</v>
      </c>
      <c r="L6" s="198">
        <v>12</v>
      </c>
      <c r="M6" s="199">
        <v>13</v>
      </c>
      <c r="N6" s="198">
        <v>14</v>
      </c>
      <c r="O6" s="198">
        <v>15</v>
      </c>
      <c r="P6" s="198">
        <v>16</v>
      </c>
      <c r="Q6" s="198">
        <v>17</v>
      </c>
      <c r="R6" s="198">
        <v>18</v>
      </c>
      <c r="S6" s="198">
        <v>19</v>
      </c>
      <c r="T6" s="198">
        <v>20</v>
      </c>
      <c r="U6" s="198">
        <v>21</v>
      </c>
      <c r="V6" s="198">
        <v>22</v>
      </c>
      <c r="W6" s="198">
        <v>23</v>
      </c>
      <c r="X6" s="198">
        <v>24</v>
      </c>
      <c r="Y6" s="198">
        <v>25</v>
      </c>
      <c r="Z6" s="198">
        <v>26</v>
      </c>
      <c r="AA6" s="198">
        <v>27</v>
      </c>
      <c r="AB6" s="198">
        <v>28</v>
      </c>
      <c r="AC6" s="200">
        <v>29</v>
      </c>
      <c r="AD6" s="200">
        <v>30</v>
      </c>
      <c r="AE6" s="200">
        <v>31</v>
      </c>
      <c r="AF6" s="200">
        <v>32</v>
      </c>
      <c r="AG6" s="198">
        <v>33</v>
      </c>
      <c r="AH6" s="198">
        <v>34</v>
      </c>
      <c r="AI6" s="198">
        <v>35</v>
      </c>
      <c r="AJ6" s="198">
        <v>36</v>
      </c>
      <c r="AK6" s="198">
        <v>37</v>
      </c>
      <c r="AL6" s="198">
        <v>38</v>
      </c>
      <c r="AM6" s="198">
        <v>39</v>
      </c>
      <c r="AN6" s="198">
        <v>40</v>
      </c>
      <c r="AO6" s="198">
        <v>41</v>
      </c>
      <c r="AP6" s="198">
        <v>42</v>
      </c>
      <c r="AQ6" s="198">
        <v>43</v>
      </c>
      <c r="AR6" s="198">
        <v>44</v>
      </c>
      <c r="AS6" s="198">
        <v>45</v>
      </c>
      <c r="AT6" s="198">
        <v>46</v>
      </c>
      <c r="AU6" s="198">
        <v>47</v>
      </c>
      <c r="AV6" s="198">
        <v>48</v>
      </c>
      <c r="AW6" s="198">
        <v>49</v>
      </c>
      <c r="AX6" s="198">
        <v>50</v>
      </c>
      <c r="AY6" s="198">
        <v>51</v>
      </c>
      <c r="AZ6" s="198">
        <v>52</v>
      </c>
      <c r="BA6" s="198">
        <v>53</v>
      </c>
      <c r="BB6" s="198">
        <v>54</v>
      </c>
    </row>
    <row r="7" spans="1:54" ht="10.5" customHeight="1">
      <c r="A7" s="201" t="s">
        <v>2719</v>
      </c>
      <c r="B7" s="201" t="s">
        <v>2720</v>
      </c>
      <c r="C7" s="201"/>
      <c r="D7" s="201" t="s">
        <v>2721</v>
      </c>
      <c r="E7" s="201" t="s">
        <v>2722</v>
      </c>
      <c r="F7" s="201" t="s">
        <v>2723</v>
      </c>
      <c r="G7" s="201" t="s">
        <v>2721</v>
      </c>
      <c r="H7" s="201" t="s">
        <v>2724</v>
      </c>
      <c r="I7" s="201"/>
      <c r="J7" s="201" t="s">
        <v>2742</v>
      </c>
      <c r="K7" s="201"/>
      <c r="L7" s="201" t="s">
        <v>2725</v>
      </c>
      <c r="M7" s="202" t="s">
        <v>2725</v>
      </c>
      <c r="N7" s="201"/>
      <c r="O7" s="201"/>
      <c r="P7" s="201"/>
      <c r="Q7" s="201"/>
      <c r="R7" s="201"/>
      <c r="S7" s="203" t="s">
        <v>2726</v>
      </c>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row>
    <row r="8" spans="1:54">
      <c r="A8" s="195">
        <f ca="1">IF(Auswertungen!D11&lt;&gt;"",2,"")</f>
        <v>2</v>
      </c>
      <c r="B8" s="195">
        <f ca="1">IF(A8&lt;&gt;"",Auswertungen!C11)</f>
        <v>1</v>
      </c>
      <c r="C8" s="195" t="str">
        <f ca="1">IF(A8=2,LEFT(Auswertungen!P11,20),"")</f>
        <v>Testeineinrichtung</v>
      </c>
      <c r="D8" s="195">
        <f ca="1">IF($A8=2,Auswertungen!Y11,"")</f>
        <v>0</v>
      </c>
      <c r="G8" s="195">
        <f ca="1">IF($A8=2,Auswertungen!S11,"")</f>
        <v>10117</v>
      </c>
      <c r="H8" s="196"/>
      <c r="I8" s="205"/>
      <c r="J8" s="205"/>
      <c r="K8" s="205"/>
      <c r="L8" s="206"/>
    </row>
    <row r="9" spans="1:54">
      <c r="A9" s="195" t="str">
        <f ca="1">IF(Auswertungen!D12&lt;&gt;"",2,"")</f>
        <v/>
      </c>
      <c r="B9" s="195" t="b">
        <f ca="1">IF(A9&lt;&gt;"",Auswertungen!C12)</f>
        <v>0</v>
      </c>
      <c r="C9" s="195" t="str">
        <f ca="1">IF(A9=2,LEFT(Auswertungen!P12,20),"")</f>
        <v/>
      </c>
      <c r="D9" s="195" t="str">
        <f ca="1">IF($A9=2,Auswertungen!Y12,"")</f>
        <v/>
      </c>
      <c r="G9" s="195" t="str">
        <f ca="1">IF($A9=2,Auswertungen!S12,"")</f>
        <v/>
      </c>
      <c r="H9" s="196"/>
      <c r="I9" s="205"/>
      <c r="J9" s="205"/>
      <c r="K9" s="205"/>
      <c r="L9" s="206"/>
    </row>
    <row r="10" spans="1:54">
      <c r="A10" s="195" t="str">
        <f ca="1">IF(Auswertungen!D13&lt;&gt;"",2,"")</f>
        <v/>
      </c>
      <c r="B10" s="195" t="b">
        <f ca="1">IF(A10&lt;&gt;"",Auswertungen!C13)</f>
        <v>0</v>
      </c>
      <c r="C10" s="195" t="str">
        <f ca="1">IF(A10=2,LEFT(Auswertungen!P13,20),"")</f>
        <v/>
      </c>
      <c r="D10" s="195" t="str">
        <f ca="1">IF($A10=2,Auswertungen!Y13,"")</f>
        <v/>
      </c>
      <c r="G10" s="195" t="str">
        <f ca="1">IF($A10=2,Auswertungen!S13,"")</f>
        <v/>
      </c>
      <c r="H10" s="196"/>
      <c r="I10" s="205"/>
      <c r="J10" s="205"/>
      <c r="K10" s="205"/>
      <c r="L10" s="206"/>
    </row>
    <row r="11" spans="1:54">
      <c r="A11" s="195" t="str">
        <f ca="1">IF(Auswertungen!D14&lt;&gt;"",2,"")</f>
        <v/>
      </c>
      <c r="B11" s="195" t="b">
        <f ca="1">IF(A11&lt;&gt;"",Auswertungen!C14)</f>
        <v>0</v>
      </c>
      <c r="C11" s="195" t="str">
        <f ca="1">IF(A11=2,LEFT(Auswertungen!P14,20),"")</f>
        <v/>
      </c>
      <c r="D11" s="195" t="str">
        <f ca="1">IF($A11=2,Auswertungen!Y14,"")</f>
        <v/>
      </c>
      <c r="G11" s="195" t="str">
        <f ca="1">IF($A11=2,Auswertungen!S14,"")</f>
        <v/>
      </c>
      <c r="H11" s="196"/>
      <c r="I11" s="205"/>
      <c r="J11" s="205"/>
      <c r="K11" s="205"/>
      <c r="L11" s="206"/>
    </row>
    <row r="12" spans="1:54">
      <c r="A12" s="195" t="str">
        <f ca="1">IF(Auswertungen!D15&lt;&gt;"",2,"")</f>
        <v/>
      </c>
      <c r="B12" s="195" t="str">
        <f ca="1">IF(A12&lt;&gt;"",Auswertungen!C15,"")</f>
        <v/>
      </c>
      <c r="C12" s="195" t="str">
        <f ca="1">IF(A12=2,LEFT(Auswertungen!P15,20),"")</f>
        <v/>
      </c>
      <c r="D12" s="195" t="str">
        <f ca="1">IF($A12=2,Auswertungen!Y15,"")</f>
        <v/>
      </c>
      <c r="G12" s="195" t="str">
        <f ca="1">IF($A12=2,Auswertungen!S15,"")</f>
        <v/>
      </c>
      <c r="H12" s="196"/>
      <c r="I12" s="205"/>
      <c r="J12" s="205"/>
      <c r="K12" s="205"/>
      <c r="L12" s="206"/>
    </row>
    <row r="13" spans="1:54">
      <c r="A13" s="195" t="str">
        <f ca="1">IF(Auswertungen!D16&lt;&gt;"",2,"")</f>
        <v/>
      </c>
      <c r="B13" s="195" t="str">
        <f ca="1">IF(A13&lt;&gt;"",Auswertungen!C16,"")</f>
        <v/>
      </c>
      <c r="C13" s="195" t="str">
        <f ca="1">IF(A13=2,LEFT(Auswertungen!P16,20),"")</f>
        <v/>
      </c>
      <c r="D13" s="195" t="str">
        <f ca="1">IF($A13=2,Auswertungen!Y16,"")</f>
        <v/>
      </c>
      <c r="G13" s="195" t="str">
        <f ca="1">IF($A13=2,Auswertungen!S16,"")</f>
        <v/>
      </c>
      <c r="H13" s="196"/>
      <c r="I13" s="205"/>
      <c r="J13" s="205"/>
      <c r="K13" s="205"/>
      <c r="L13" s="206"/>
    </row>
    <row r="14" spans="1:54">
      <c r="A14" s="195" t="str">
        <f ca="1">IF(Auswertungen!D17&lt;&gt;"",2,"")</f>
        <v/>
      </c>
      <c r="B14" s="195" t="str">
        <f ca="1">IF(A14&lt;&gt;"",Auswertungen!C17,"")</f>
        <v/>
      </c>
      <c r="C14" s="195" t="str">
        <f ca="1">IF(A14=2,LEFT(Auswertungen!P17,20),"")</f>
        <v/>
      </c>
      <c r="D14" s="195" t="str">
        <f ca="1">IF($A14=2,Auswertungen!Y17,"")</f>
        <v/>
      </c>
      <c r="G14" s="195" t="str">
        <f ca="1">IF($A14=2,Auswertungen!S17,"")</f>
        <v/>
      </c>
      <c r="H14" s="196"/>
      <c r="I14" s="205"/>
      <c r="J14" s="205"/>
      <c r="K14" s="205"/>
      <c r="L14" s="206"/>
    </row>
    <row r="15" spans="1:54">
      <c r="A15" s="195" t="str">
        <f ca="1">IF(Auswertungen!D18&lt;&gt;"",2,"")</f>
        <v/>
      </c>
      <c r="B15" s="195" t="str">
        <f ca="1">IF(A15&lt;&gt;"",Auswertungen!C18,"")</f>
        <v/>
      </c>
      <c r="C15" s="195" t="str">
        <f ca="1">IF(A15=2,LEFT(Auswertungen!P18,20),"")</f>
        <v/>
      </c>
      <c r="D15" s="195" t="str">
        <f ca="1">IF($A15=2,Auswertungen!Y18,"")</f>
        <v/>
      </c>
      <c r="G15" s="195" t="str">
        <f ca="1">IF($A15=2,Auswertungen!S18,"")</f>
        <v/>
      </c>
      <c r="H15" s="196"/>
      <c r="I15" s="205"/>
      <c r="J15" s="205"/>
      <c r="K15" s="205"/>
      <c r="L15" s="206"/>
    </row>
    <row r="16" spans="1:54">
      <c r="A16" s="195" t="str">
        <f ca="1">IF(Auswertungen!D19&lt;&gt;"",2,"")</f>
        <v/>
      </c>
      <c r="B16" s="195" t="str">
        <f ca="1">IF(A16&lt;&gt;"",Auswertungen!C19,"")</f>
        <v/>
      </c>
      <c r="C16" s="195" t="str">
        <f ca="1">IF(A16=2,LEFT(Auswertungen!P19,20),"")</f>
        <v/>
      </c>
      <c r="D16" s="195" t="str">
        <f ca="1">IF($A16=2,Auswertungen!Y19,"")</f>
        <v/>
      </c>
      <c r="G16" s="195" t="str">
        <f ca="1">IF($A16=2,Auswertungen!S19,"")</f>
        <v/>
      </c>
      <c r="H16" s="196"/>
      <c r="I16" s="205"/>
      <c r="J16" s="205"/>
      <c r="K16" s="205"/>
      <c r="L16" s="206"/>
    </row>
    <row r="17" spans="1:12" s="196" customFormat="1">
      <c r="A17" s="195" t="str">
        <f ca="1">IF(Auswertungen!D20&lt;&gt;"",2,"")</f>
        <v/>
      </c>
      <c r="B17" s="195" t="str">
        <f ca="1">IF(A17&lt;&gt;"",Auswertungen!C20,"")</f>
        <v/>
      </c>
      <c r="C17" s="195" t="str">
        <f ca="1">IF(A17=2,LEFT(Auswertungen!P20,20),"")</f>
        <v/>
      </c>
      <c r="D17" s="195" t="str">
        <f ca="1">IF($A17=2,Auswertungen!Y20,"")</f>
        <v/>
      </c>
      <c r="E17" s="195"/>
      <c r="F17" s="195"/>
      <c r="G17" s="195" t="str">
        <f ca="1">IF($A17=2,Auswertungen!S20,"")</f>
        <v/>
      </c>
      <c r="I17" s="205"/>
      <c r="J17" s="205"/>
      <c r="K17" s="205"/>
      <c r="L17" s="206"/>
    </row>
    <row r="18" spans="1:12" s="196" customFormat="1">
      <c r="A18" s="195" t="str">
        <f ca="1">IF(Auswertungen!D21&lt;&gt;"",2,"")</f>
        <v/>
      </c>
      <c r="B18" s="195" t="str">
        <f ca="1">IF(A18&lt;&gt;"",Auswertungen!C21,"")</f>
        <v/>
      </c>
      <c r="C18" s="195" t="str">
        <f ca="1">IF(A18=2,LEFT(Auswertungen!P21,20),"")</f>
        <v/>
      </c>
      <c r="D18" s="195" t="str">
        <f ca="1">IF($A18=2,Auswertungen!Y21,"")</f>
        <v/>
      </c>
      <c r="E18" s="195"/>
      <c r="F18" s="195"/>
      <c r="G18" s="195" t="str">
        <f ca="1">IF($A18=2,Auswertungen!S21,"")</f>
        <v/>
      </c>
      <c r="I18" s="205"/>
      <c r="J18" s="205"/>
      <c r="K18" s="205"/>
      <c r="L18" s="206"/>
    </row>
    <row r="19" spans="1:12" s="196" customFormat="1">
      <c r="A19" s="195" t="str">
        <f ca="1">IF(Auswertungen!D22&lt;&gt;"",2,"")</f>
        <v/>
      </c>
      <c r="B19" s="195" t="str">
        <f ca="1">IF(A19&lt;&gt;"",Auswertungen!C22,"")</f>
        <v/>
      </c>
      <c r="C19" s="195" t="str">
        <f ca="1">IF(A19=2,LEFT(Auswertungen!P22,20),"")</f>
        <v/>
      </c>
      <c r="D19" s="195" t="str">
        <f ca="1">IF($A19=2,Auswertungen!Y22,"")</f>
        <v/>
      </c>
      <c r="E19" s="195"/>
      <c r="F19" s="195"/>
      <c r="G19" s="195" t="str">
        <f ca="1">IF($A19=2,Auswertungen!S22,"")</f>
        <v/>
      </c>
      <c r="I19" s="205"/>
      <c r="J19" s="205"/>
      <c r="K19" s="205"/>
      <c r="L19" s="206"/>
    </row>
    <row r="20" spans="1:12" s="196" customFormat="1">
      <c r="A20" s="195" t="str">
        <f ca="1">IF(Auswertungen!D23&lt;&gt;"",2,"")</f>
        <v/>
      </c>
      <c r="B20" s="195" t="str">
        <f ca="1">IF(A20&lt;&gt;"",Auswertungen!C23,"")</f>
        <v/>
      </c>
      <c r="C20" s="195" t="str">
        <f ca="1">IF(A20=2,LEFT(Auswertungen!P23,20),"")</f>
        <v/>
      </c>
      <c r="D20" s="195" t="str">
        <f ca="1">IF($A20=2,Auswertungen!Y23,"")</f>
        <v/>
      </c>
      <c r="E20" s="195"/>
      <c r="F20" s="195"/>
      <c r="G20" s="195" t="str">
        <f ca="1">IF($A20=2,Auswertungen!S23,"")</f>
        <v/>
      </c>
      <c r="I20" s="205"/>
      <c r="J20" s="205"/>
      <c r="K20" s="205"/>
      <c r="L20" s="206"/>
    </row>
    <row r="21" spans="1:12" s="196" customFormat="1">
      <c r="A21" s="195" t="str">
        <f ca="1">IF(Auswertungen!D24&lt;&gt;"",2,"")</f>
        <v/>
      </c>
      <c r="B21" s="195" t="str">
        <f ca="1">IF(A21&lt;&gt;"",Auswertungen!C24,"")</f>
        <v/>
      </c>
      <c r="C21" s="195" t="str">
        <f ca="1">IF(A21=2,LEFT(Auswertungen!P24,20),"")</f>
        <v/>
      </c>
      <c r="D21" s="195" t="str">
        <f ca="1">IF($A21=2,Auswertungen!Y24,"")</f>
        <v/>
      </c>
      <c r="E21" s="195"/>
      <c r="F21" s="195"/>
      <c r="G21" s="195" t="str">
        <f ca="1">IF($A21=2,Auswertungen!S24,"")</f>
        <v/>
      </c>
      <c r="I21" s="205"/>
      <c r="J21" s="205"/>
      <c r="K21" s="205"/>
      <c r="L21" s="206"/>
    </row>
    <row r="22" spans="1:12" s="196" customFormat="1">
      <c r="A22" s="195" t="str">
        <f ca="1">IF(Auswertungen!D25&lt;&gt;"",2,"")</f>
        <v/>
      </c>
      <c r="B22" s="195" t="str">
        <f ca="1">IF(A22&lt;&gt;"",Auswertungen!C25,"")</f>
        <v/>
      </c>
      <c r="C22" s="195" t="str">
        <f ca="1">IF(A22=2,LEFT(Auswertungen!P25,20),"")</f>
        <v/>
      </c>
      <c r="D22" s="195" t="str">
        <f ca="1">IF($A22=2,Auswertungen!Y25,"")</f>
        <v/>
      </c>
      <c r="E22" s="195"/>
      <c r="F22" s="195"/>
      <c r="G22" s="195" t="str">
        <f ca="1">IF($A22=2,Auswertungen!S25,"")</f>
        <v/>
      </c>
      <c r="I22" s="205"/>
      <c r="J22" s="205"/>
      <c r="K22" s="205"/>
      <c r="L22" s="206"/>
    </row>
    <row r="23" spans="1:12" s="196" customFormat="1">
      <c r="A23" s="195" t="str">
        <f ca="1">IF(Auswertungen!D26&lt;&gt;"",2,"")</f>
        <v/>
      </c>
      <c r="B23" s="195" t="str">
        <f ca="1">IF(A23&lt;&gt;"",Auswertungen!C26,"")</f>
        <v/>
      </c>
      <c r="C23" s="195" t="str">
        <f ca="1">IF(A23=2,LEFT(Auswertungen!P26,20),"")</f>
        <v/>
      </c>
      <c r="D23" s="195" t="str">
        <f ca="1">IF($A23=2,Auswertungen!Y26,"")</f>
        <v/>
      </c>
      <c r="E23" s="195"/>
      <c r="F23" s="195"/>
      <c r="G23" s="195" t="str">
        <f ca="1">IF($A23=2,Auswertungen!S26,"")</f>
        <v/>
      </c>
      <c r="I23" s="205"/>
      <c r="J23" s="205"/>
      <c r="K23" s="205"/>
      <c r="L23" s="206"/>
    </row>
    <row r="24" spans="1:12" s="196" customFormat="1">
      <c r="A24" s="195" t="str">
        <f ca="1">IF(Auswertungen!D27&lt;&gt;"",2,"")</f>
        <v/>
      </c>
      <c r="B24" s="195" t="str">
        <f ca="1">IF(A24&lt;&gt;"",Auswertungen!C27,"")</f>
        <v/>
      </c>
      <c r="C24" s="195" t="str">
        <f ca="1">IF(A24=2,LEFT(Auswertungen!P27,20),"")</f>
        <v/>
      </c>
      <c r="D24" s="195" t="str">
        <f ca="1">IF($A24=2,Auswertungen!Y27,"")</f>
        <v/>
      </c>
      <c r="E24" s="195"/>
      <c r="F24" s="195"/>
      <c r="G24" s="195" t="str">
        <f ca="1">IF($A24=2,Auswertungen!S27,"")</f>
        <v/>
      </c>
      <c r="I24" s="205"/>
      <c r="J24" s="205"/>
      <c r="K24" s="205"/>
      <c r="L24" s="206"/>
    </row>
    <row r="25" spans="1:12" s="196" customFormat="1">
      <c r="A25" s="195" t="str">
        <f ca="1">IF(Auswertungen!D28&lt;&gt;"",2,"")</f>
        <v/>
      </c>
      <c r="B25" s="195" t="str">
        <f ca="1">IF(A25&lt;&gt;"",Auswertungen!C28,"")</f>
        <v/>
      </c>
      <c r="C25" s="195" t="str">
        <f ca="1">IF(A25=2,LEFT(Auswertungen!P28,20),"")</f>
        <v/>
      </c>
      <c r="D25" s="195" t="str">
        <f ca="1">IF($A25=2,Auswertungen!Y28,"")</f>
        <v/>
      </c>
      <c r="E25" s="195"/>
      <c r="F25" s="195"/>
      <c r="G25" s="195" t="str">
        <f ca="1">IF($A25=2,Auswertungen!S28,"")</f>
        <v/>
      </c>
      <c r="I25" s="205"/>
      <c r="J25" s="205"/>
      <c r="K25" s="205"/>
      <c r="L25" s="206"/>
    </row>
    <row r="26" spans="1:12" s="196" customFormat="1">
      <c r="A26" s="195" t="str">
        <f ca="1">IF(Auswertungen!D29&lt;&gt;"",2,"")</f>
        <v/>
      </c>
      <c r="B26" s="195" t="str">
        <f ca="1">IF(A26&lt;&gt;"",Auswertungen!C29,"")</f>
        <v/>
      </c>
      <c r="C26" s="195" t="str">
        <f ca="1">IF(A26=2,LEFT(Auswertungen!P29,20),"")</f>
        <v/>
      </c>
      <c r="D26" s="195" t="str">
        <f ca="1">IF($A26=2,Auswertungen!Y29,"")</f>
        <v/>
      </c>
      <c r="E26" s="195"/>
      <c r="F26" s="195"/>
      <c r="G26" s="195" t="str">
        <f ca="1">IF($A26=2,Auswertungen!S29,"")</f>
        <v/>
      </c>
      <c r="I26" s="205"/>
      <c r="J26" s="205"/>
      <c r="K26" s="205"/>
      <c r="L26" s="206"/>
    </row>
    <row r="27" spans="1:12" s="196" customFormat="1">
      <c r="A27" s="195" t="str">
        <f ca="1">IF(Auswertungen!D30&lt;&gt;"",2,"")</f>
        <v/>
      </c>
      <c r="B27" s="195" t="str">
        <f ca="1">IF(A27&lt;&gt;"",Auswertungen!C30,"")</f>
        <v/>
      </c>
      <c r="C27" s="195" t="str">
        <f ca="1">IF(A27=2,LEFT(Auswertungen!P30,20),"")</f>
        <v/>
      </c>
      <c r="D27" s="195" t="str">
        <f ca="1">IF($A27=2,Auswertungen!Y30,"")</f>
        <v/>
      </c>
      <c r="E27" s="195"/>
      <c r="F27" s="195"/>
      <c r="G27" s="195" t="str">
        <f ca="1">IF($A27=2,Auswertungen!S30,"")</f>
        <v/>
      </c>
      <c r="I27" s="205"/>
      <c r="J27" s="205"/>
      <c r="K27" s="205"/>
      <c r="L27" s="206"/>
    </row>
    <row r="28" spans="1:12" s="196" customFormat="1">
      <c r="A28" s="195" t="str">
        <f ca="1">IF(Auswertungen!D31&lt;&gt;"",2,"")</f>
        <v/>
      </c>
      <c r="B28" s="195" t="str">
        <f ca="1">IF(A28&lt;&gt;"",Auswertungen!C31,"")</f>
        <v/>
      </c>
      <c r="C28" s="195" t="str">
        <f ca="1">IF(A28=2,LEFT(Auswertungen!P31,20),"")</f>
        <v/>
      </c>
      <c r="D28" s="195" t="str">
        <f ca="1">IF($A28=2,Auswertungen!Y31,"")</f>
        <v/>
      </c>
      <c r="E28" s="195"/>
      <c r="F28" s="195"/>
      <c r="G28" s="195" t="str">
        <f ca="1">IF($A28=2,Auswertungen!S31,"")</f>
        <v/>
      </c>
      <c r="I28" s="205"/>
      <c r="J28" s="205"/>
      <c r="K28" s="205"/>
      <c r="L28" s="206"/>
    </row>
    <row r="29" spans="1:12" s="196" customFormat="1" ht="12.2" customHeight="1">
      <c r="A29" s="195" t="str">
        <f ca="1">IF(Auswertungen!D32&lt;&gt;"",2,"")</f>
        <v/>
      </c>
      <c r="B29" s="195" t="str">
        <f ca="1">IF(A29&lt;&gt;"",Auswertungen!C32,"")</f>
        <v/>
      </c>
      <c r="C29" s="195" t="str">
        <f ca="1">IF(A29=2,LEFT(Auswertungen!P32,20),"")</f>
        <v/>
      </c>
      <c r="D29" s="195" t="str">
        <f ca="1">IF($A29=2,Auswertungen!Y32,"")</f>
        <v/>
      </c>
      <c r="E29" s="195"/>
      <c r="F29" s="195"/>
      <c r="G29" s="195" t="str">
        <f ca="1">IF($A29=2,Auswertungen!S32,"")</f>
        <v/>
      </c>
      <c r="I29" s="205"/>
      <c r="J29" s="205"/>
      <c r="K29" s="205"/>
      <c r="L29" s="206"/>
    </row>
    <row r="30" spans="1:12" s="196" customFormat="1">
      <c r="A30" s="195" t="str">
        <f ca="1">IF(Auswertungen!D33&lt;&gt;"",2,"")</f>
        <v/>
      </c>
      <c r="B30" s="195" t="str">
        <f ca="1">IF(A30&lt;&gt;"",Auswertungen!C33,"")</f>
        <v/>
      </c>
      <c r="C30" s="195" t="str">
        <f ca="1">IF(A30=2,LEFT(Auswertungen!P33,20),"")</f>
        <v/>
      </c>
      <c r="D30" s="195" t="str">
        <f ca="1">IF($A30=2,Auswertungen!Y33,"")</f>
        <v/>
      </c>
      <c r="E30" s="195"/>
      <c r="F30" s="195"/>
      <c r="G30" s="195" t="str">
        <f ca="1">IF($A30=2,Auswertungen!S33,"")</f>
        <v/>
      </c>
      <c r="I30" s="205"/>
      <c r="J30" s="205"/>
      <c r="K30" s="205"/>
      <c r="L30" s="206"/>
    </row>
    <row r="31" spans="1:12" s="196" customFormat="1">
      <c r="A31" s="195" t="str">
        <f ca="1">IF(Auswertungen!D34&lt;&gt;"",2,"")</f>
        <v/>
      </c>
      <c r="B31" s="195" t="str">
        <f ca="1">IF(A31&lt;&gt;"",Auswertungen!C34,"")</f>
        <v/>
      </c>
      <c r="C31" s="195" t="str">
        <f ca="1">IF(A31=2,LEFT(Auswertungen!P34,20),"")</f>
        <v/>
      </c>
      <c r="D31" s="195" t="str">
        <f ca="1">IF($A31=2,Auswertungen!Y34,"")</f>
        <v/>
      </c>
      <c r="E31" s="195"/>
      <c r="F31" s="195"/>
      <c r="G31" s="195" t="str">
        <f ca="1">IF($A31=2,Auswertungen!S34,"")</f>
        <v/>
      </c>
      <c r="I31" s="205"/>
      <c r="J31" s="205"/>
      <c r="K31" s="205"/>
      <c r="L31" s="206"/>
    </row>
    <row r="32" spans="1:12" s="196" customFormat="1">
      <c r="A32" s="195" t="str">
        <f ca="1">IF(Auswertungen!D35&lt;&gt;"",2,"")</f>
        <v/>
      </c>
      <c r="B32" s="195" t="str">
        <f ca="1">IF(A32&lt;&gt;"",Auswertungen!C35,"")</f>
        <v/>
      </c>
      <c r="C32" s="195" t="str">
        <f ca="1">IF(A32=2,LEFT(Auswertungen!P35,20),"")</f>
        <v/>
      </c>
      <c r="D32" s="195" t="str">
        <f ca="1">IF($A32=2,Auswertungen!Y35,"")</f>
        <v/>
      </c>
      <c r="E32" s="195"/>
      <c r="F32" s="195"/>
      <c r="G32" s="195" t="str">
        <f ca="1">IF($A32=2,Auswertungen!S35,"")</f>
        <v/>
      </c>
      <c r="I32" s="205"/>
      <c r="J32" s="205"/>
      <c r="K32" s="205"/>
      <c r="L32" s="206"/>
    </row>
    <row r="33" spans="1:12" s="196" customFormat="1">
      <c r="A33" s="195" t="str">
        <f ca="1">IF(Auswertungen!D36&lt;&gt;"",2,"")</f>
        <v/>
      </c>
      <c r="B33" s="195" t="str">
        <f ca="1">IF(A33&lt;&gt;"",Auswertungen!C36,"")</f>
        <v/>
      </c>
      <c r="C33" s="195" t="str">
        <f ca="1">IF(A33=2,LEFT(Auswertungen!P36,20),"")</f>
        <v/>
      </c>
      <c r="D33" s="195" t="str">
        <f ca="1">IF($A33=2,Auswertungen!Y36,"")</f>
        <v/>
      </c>
      <c r="E33" s="195"/>
      <c r="F33" s="195"/>
      <c r="G33" s="195" t="str">
        <f ca="1">IF($A33=2,Auswertungen!S36,"")</f>
        <v/>
      </c>
      <c r="I33" s="205"/>
      <c r="J33" s="205"/>
      <c r="K33" s="205"/>
      <c r="L33" s="206"/>
    </row>
    <row r="34" spans="1:12" s="196" customFormat="1">
      <c r="A34" s="195" t="str">
        <f ca="1">IF(Auswertungen!D37&lt;&gt;"",2,"")</f>
        <v/>
      </c>
      <c r="B34" s="195" t="str">
        <f ca="1">IF(A34&lt;&gt;"",Auswertungen!C37,"")</f>
        <v/>
      </c>
      <c r="C34" s="195" t="str">
        <f ca="1">IF(A34=2,LEFT(Auswertungen!P37,20),"")</f>
        <v/>
      </c>
      <c r="D34" s="195" t="str">
        <f ca="1">IF($A34=2,Auswertungen!Y37,"")</f>
        <v/>
      </c>
      <c r="E34" s="195"/>
      <c r="F34" s="195"/>
      <c r="G34" s="195" t="str">
        <f ca="1">IF($A34=2,Auswertungen!S37,"")</f>
        <v/>
      </c>
      <c r="I34" s="205"/>
      <c r="J34" s="205"/>
      <c r="K34" s="205"/>
      <c r="L34" s="206"/>
    </row>
    <row r="35" spans="1:12" s="196" customFormat="1">
      <c r="A35" s="195" t="str">
        <f ca="1">IF(Auswertungen!D38&lt;&gt;"",2,"")</f>
        <v/>
      </c>
      <c r="B35" s="195" t="str">
        <f ca="1">IF(A35&lt;&gt;"",Auswertungen!C38,"")</f>
        <v/>
      </c>
      <c r="C35" s="195" t="str">
        <f ca="1">IF(A35=2,LEFT(Auswertungen!P38,20),"")</f>
        <v/>
      </c>
      <c r="D35" s="195" t="str">
        <f ca="1">IF($A35=2,Auswertungen!Y38,"")</f>
        <v/>
      </c>
      <c r="E35" s="195"/>
      <c r="F35" s="195"/>
      <c r="G35" s="195" t="str">
        <f ca="1">IF($A35=2,Auswertungen!S38,"")</f>
        <v/>
      </c>
      <c r="I35" s="205"/>
      <c r="J35" s="205"/>
      <c r="K35" s="205"/>
      <c r="L35" s="206"/>
    </row>
    <row r="36" spans="1:12" s="196" customFormat="1">
      <c r="A36" s="195" t="str">
        <f ca="1">IF(Auswertungen!D39&lt;&gt;"",2,"")</f>
        <v/>
      </c>
      <c r="B36" s="195" t="str">
        <f ca="1">IF(A36&lt;&gt;"",Auswertungen!C39,"")</f>
        <v/>
      </c>
      <c r="C36" s="195" t="str">
        <f ca="1">IF(A36=2,LEFT(Auswertungen!P39,20),"")</f>
        <v/>
      </c>
      <c r="D36" s="195" t="str">
        <f ca="1">IF($A36=2,Auswertungen!Y39,"")</f>
        <v/>
      </c>
      <c r="E36" s="195"/>
      <c r="F36" s="195"/>
      <c r="G36" s="195" t="str">
        <f ca="1">IF($A36=2,Auswertungen!S39,"")</f>
        <v/>
      </c>
      <c r="I36" s="205"/>
      <c r="J36" s="205"/>
      <c r="K36" s="205"/>
      <c r="L36" s="206"/>
    </row>
    <row r="37" spans="1:12" s="196" customFormat="1">
      <c r="A37" s="195" t="str">
        <f ca="1">IF(Auswertungen!D40&lt;&gt;"",2,"")</f>
        <v/>
      </c>
      <c r="B37" s="195" t="str">
        <f ca="1">IF(A37&lt;&gt;"",Auswertungen!C40,"")</f>
        <v/>
      </c>
      <c r="C37" s="195" t="str">
        <f ca="1">IF(A37=2,LEFT(Auswertungen!P40,20),"")</f>
        <v/>
      </c>
      <c r="D37" s="195" t="str">
        <f ca="1">IF($A37=2,Auswertungen!Y40,"")</f>
        <v/>
      </c>
      <c r="E37" s="195"/>
      <c r="F37" s="195"/>
      <c r="G37" s="195" t="str">
        <f ca="1">IF($A37=2,Auswertungen!S40,"")</f>
        <v/>
      </c>
      <c r="I37" s="205"/>
      <c r="J37" s="205"/>
      <c r="K37" s="205"/>
      <c r="L37" s="206"/>
    </row>
    <row r="38" spans="1:12" s="196" customFormat="1">
      <c r="A38" s="195" t="str">
        <f ca="1">IF(Auswertungen!D41&lt;&gt;"",2,"")</f>
        <v/>
      </c>
      <c r="B38" s="195" t="str">
        <f ca="1">IF(A38&lt;&gt;"",Auswertungen!C41,"")</f>
        <v/>
      </c>
      <c r="C38" s="195" t="str">
        <f ca="1">IF(A38=2,LEFT(Auswertungen!P41,20),"")</f>
        <v/>
      </c>
      <c r="D38" s="195" t="str">
        <f ca="1">IF($A38=2,Auswertungen!Y41,"")</f>
        <v/>
      </c>
      <c r="E38" s="195"/>
      <c r="F38" s="195"/>
      <c r="G38" s="195" t="str">
        <f ca="1">IF($A38=2,Auswertungen!S41,"")</f>
        <v/>
      </c>
      <c r="I38" s="205"/>
      <c r="J38" s="205"/>
      <c r="K38" s="205"/>
      <c r="L38" s="206"/>
    </row>
    <row r="39" spans="1:12" s="196" customFormat="1">
      <c r="A39" s="195" t="str">
        <f ca="1">IF(Auswertungen!D42&lt;&gt;"",2,"")</f>
        <v/>
      </c>
      <c r="B39" s="195" t="str">
        <f ca="1">IF(A39&lt;&gt;"",Auswertungen!C42,"")</f>
        <v/>
      </c>
      <c r="C39" s="195" t="str">
        <f ca="1">IF(A39=2,LEFT(Auswertungen!P42,20),"")</f>
        <v/>
      </c>
      <c r="D39" s="195" t="str">
        <f ca="1">IF($A39=2,Auswertungen!Y42,"")</f>
        <v/>
      </c>
      <c r="E39" s="195"/>
      <c r="F39" s="195"/>
      <c r="G39" s="195" t="str">
        <f ca="1">IF($A39=2,Auswertungen!S42,"")</f>
        <v/>
      </c>
      <c r="I39" s="205"/>
      <c r="J39" s="205"/>
      <c r="K39" s="205"/>
      <c r="L39" s="206"/>
    </row>
    <row r="40" spans="1:12" s="196" customFormat="1">
      <c r="A40" s="195" t="str">
        <f ca="1">IF(Auswertungen!D43&lt;&gt;"",2,"")</f>
        <v/>
      </c>
      <c r="B40" s="195" t="str">
        <f ca="1">IF(A40&lt;&gt;"",Auswertungen!C43,"")</f>
        <v/>
      </c>
      <c r="C40" s="195" t="str">
        <f ca="1">IF(A40=2,LEFT(Auswertungen!P43,20),"")</f>
        <v/>
      </c>
      <c r="D40" s="195" t="str">
        <f ca="1">IF($A40=2,Auswertungen!Y43,"")</f>
        <v/>
      </c>
      <c r="E40" s="195"/>
      <c r="F40" s="195"/>
      <c r="G40" s="195" t="str">
        <f ca="1">IF($A40=2,Auswertungen!S43,"")</f>
        <v/>
      </c>
      <c r="I40" s="205"/>
      <c r="J40" s="205"/>
      <c r="K40" s="205"/>
      <c r="L40" s="206"/>
    </row>
    <row r="41" spans="1:12" s="196" customFormat="1">
      <c r="A41" s="195" t="str">
        <f ca="1">IF(Auswertungen!D44&lt;&gt;"",2,"")</f>
        <v/>
      </c>
      <c r="B41" s="195" t="str">
        <f ca="1">IF(A41&lt;&gt;"",Auswertungen!C44,"")</f>
        <v/>
      </c>
      <c r="C41" s="195" t="str">
        <f ca="1">IF(A41=2,LEFT(Auswertungen!P44,20),"")</f>
        <v/>
      </c>
      <c r="D41" s="195" t="str">
        <f ca="1">IF($A41=2,Auswertungen!Y44,"")</f>
        <v/>
      </c>
      <c r="E41" s="195"/>
      <c r="F41" s="195"/>
      <c r="G41" s="195" t="str">
        <f ca="1">IF($A41=2,Auswertungen!S44,"")</f>
        <v/>
      </c>
      <c r="I41" s="205"/>
      <c r="J41" s="205"/>
      <c r="K41" s="205"/>
      <c r="L41" s="206"/>
    </row>
    <row r="42" spans="1:12" s="196" customFormat="1">
      <c r="A42" s="195" t="str">
        <f ca="1">IF(Auswertungen!D45&lt;&gt;"",2,"")</f>
        <v/>
      </c>
      <c r="B42" s="195" t="str">
        <f ca="1">IF(A42&lt;&gt;"",Auswertungen!C45,"")</f>
        <v/>
      </c>
      <c r="C42" s="195" t="str">
        <f ca="1">IF(A42=2,LEFT(Auswertungen!P45,20),"")</f>
        <v/>
      </c>
      <c r="D42" s="195" t="str">
        <f ca="1">IF($A42=2,Auswertungen!Y45,"")</f>
        <v/>
      </c>
      <c r="E42" s="195"/>
      <c r="F42" s="195"/>
      <c r="G42" s="195" t="str">
        <f ca="1">IF($A42=2,Auswertungen!S45,"")</f>
        <v/>
      </c>
      <c r="I42" s="205"/>
      <c r="J42" s="205"/>
      <c r="K42" s="205"/>
      <c r="L42" s="206"/>
    </row>
    <row r="43" spans="1:12" s="196" customFormat="1">
      <c r="A43" s="195" t="str">
        <f ca="1">IF(Auswertungen!D46&lt;&gt;"",2,"")</f>
        <v/>
      </c>
      <c r="B43" s="195" t="str">
        <f ca="1">IF(A43&lt;&gt;"",Auswertungen!C46,"")</f>
        <v/>
      </c>
      <c r="C43" s="195" t="str">
        <f ca="1">IF(A43=2,LEFT(Auswertungen!P46,20),"")</f>
        <v/>
      </c>
      <c r="D43" s="195" t="str">
        <f ca="1">IF($A43=2,Auswertungen!Y46,"")</f>
        <v/>
      </c>
      <c r="E43" s="195"/>
      <c r="F43" s="195"/>
      <c r="G43" s="195" t="str">
        <f ca="1">IF($A43=2,Auswertungen!S46,"")</f>
        <v/>
      </c>
      <c r="I43" s="205"/>
      <c r="J43" s="205"/>
      <c r="K43" s="205"/>
      <c r="L43" s="206"/>
    </row>
    <row r="44" spans="1:12" s="196" customFormat="1">
      <c r="A44" s="195" t="str">
        <f ca="1">IF(Auswertungen!D47&lt;&gt;"",2,"")</f>
        <v/>
      </c>
      <c r="B44" s="195" t="str">
        <f ca="1">IF(A44&lt;&gt;"",Auswertungen!C47,"")</f>
        <v/>
      </c>
      <c r="C44" s="195" t="str">
        <f ca="1">IF(A44=2,LEFT(Auswertungen!P47,20),"")</f>
        <v/>
      </c>
      <c r="D44" s="195" t="str">
        <f ca="1">IF($A44=2,Auswertungen!Y47,"")</f>
        <v/>
      </c>
      <c r="E44" s="195"/>
      <c r="F44" s="195"/>
      <c r="G44" s="195" t="str">
        <f ca="1">IF($A44=2,Auswertungen!S47,"")</f>
        <v/>
      </c>
      <c r="I44" s="205"/>
      <c r="J44" s="205"/>
      <c r="K44" s="205"/>
      <c r="L44" s="206"/>
    </row>
    <row r="45" spans="1:12" s="196" customFormat="1">
      <c r="A45" s="195" t="str">
        <f ca="1">IF(Auswertungen!D48&lt;&gt;"",2,"")</f>
        <v/>
      </c>
      <c r="B45" s="195" t="str">
        <f ca="1">IF(A45&lt;&gt;"",Auswertungen!C48,"")</f>
        <v/>
      </c>
      <c r="C45" s="195" t="str">
        <f ca="1">IF(A45=2,LEFT(Auswertungen!P48,20),"")</f>
        <v/>
      </c>
      <c r="D45" s="195" t="str">
        <f ca="1">IF($A45=2,Auswertungen!Y48,"")</f>
        <v/>
      </c>
      <c r="E45" s="195"/>
      <c r="F45" s="195"/>
      <c r="G45" s="195" t="str">
        <f ca="1">IF($A45=2,Auswertungen!S48,"")</f>
        <v/>
      </c>
      <c r="I45" s="205"/>
      <c r="J45" s="205"/>
      <c r="K45" s="205"/>
      <c r="L45" s="206"/>
    </row>
    <row r="46" spans="1:12" s="196" customFormat="1">
      <c r="A46" s="195" t="str">
        <f ca="1">IF(Auswertungen!D49&lt;&gt;"",2,"")</f>
        <v/>
      </c>
      <c r="B46" s="195" t="str">
        <f ca="1">IF(A46&lt;&gt;"",Auswertungen!C49,"")</f>
        <v/>
      </c>
      <c r="C46" s="195" t="str">
        <f ca="1">IF(A46=2,LEFT(Auswertungen!P49,20),"")</f>
        <v/>
      </c>
      <c r="D46" s="195" t="str">
        <f ca="1">IF($A46=2,Auswertungen!Y49,"")</f>
        <v/>
      </c>
      <c r="E46" s="195"/>
      <c r="F46" s="195"/>
      <c r="G46" s="195" t="str">
        <f ca="1">IF($A46=2,Auswertungen!S49,"")</f>
        <v/>
      </c>
      <c r="I46" s="205"/>
      <c r="J46" s="205"/>
      <c r="K46" s="205"/>
      <c r="L46" s="206"/>
    </row>
    <row r="47" spans="1:12" s="196" customFormat="1">
      <c r="A47" s="195" t="str">
        <f ca="1">IF(Auswertungen!D50&lt;&gt;"",2,"")</f>
        <v/>
      </c>
      <c r="B47" s="195" t="str">
        <f ca="1">IF(A47&lt;&gt;"",Auswertungen!C50,"")</f>
        <v/>
      </c>
      <c r="C47" s="195" t="str">
        <f ca="1">IF(A47=2,LEFT(Auswertungen!P50,20),"")</f>
        <v/>
      </c>
      <c r="D47" s="195" t="str">
        <f ca="1">IF($A47=2,Auswertungen!Y50,"")</f>
        <v/>
      </c>
      <c r="E47" s="195"/>
      <c r="F47" s="195"/>
      <c r="G47" s="195" t="str">
        <f ca="1">IF($A47=2,Auswertungen!S50,"")</f>
        <v/>
      </c>
      <c r="I47" s="205"/>
      <c r="J47" s="205"/>
      <c r="K47" s="205"/>
      <c r="L47" s="206"/>
    </row>
    <row r="48" spans="1:12" s="196" customFormat="1">
      <c r="A48" s="195" t="str">
        <f ca="1">IF(Auswertungen!D51&lt;&gt;"",2,"")</f>
        <v/>
      </c>
      <c r="B48" s="195" t="str">
        <f ca="1">IF(A48&lt;&gt;"",Auswertungen!C51,"")</f>
        <v/>
      </c>
      <c r="C48" s="195" t="str">
        <f ca="1">IF(A48=2,LEFT(Auswertungen!P51,20),"")</f>
        <v/>
      </c>
      <c r="D48" s="195" t="str">
        <f ca="1">IF($A48=2,Auswertungen!Y51,"")</f>
        <v/>
      </c>
      <c r="E48" s="195"/>
      <c r="F48" s="195"/>
      <c r="G48" s="195" t="str">
        <f ca="1">IF($A48=2,Auswertungen!S51,"")</f>
        <v/>
      </c>
      <c r="I48" s="205"/>
      <c r="J48" s="205"/>
      <c r="K48" s="205"/>
      <c r="L48" s="206"/>
    </row>
    <row r="49" spans="1:12" s="196" customFormat="1">
      <c r="A49" s="195" t="str">
        <f ca="1">IF(Auswertungen!D52&lt;&gt;"",2,"")</f>
        <v/>
      </c>
      <c r="B49" s="195" t="str">
        <f ca="1">IF(A49&lt;&gt;"",Auswertungen!C52,"")</f>
        <v/>
      </c>
      <c r="C49" s="195" t="str">
        <f ca="1">IF(A49=2,LEFT(Auswertungen!P52,20),"")</f>
        <v/>
      </c>
      <c r="D49" s="195" t="str">
        <f ca="1">IF($A49=2,Auswertungen!Y52,"")</f>
        <v/>
      </c>
      <c r="E49" s="195"/>
      <c r="F49" s="195"/>
      <c r="G49" s="195" t="str">
        <f ca="1">IF($A49=2,Auswertungen!S52,"")</f>
        <v/>
      </c>
      <c r="I49" s="205"/>
      <c r="J49" s="205"/>
      <c r="K49" s="205"/>
      <c r="L49" s="206"/>
    </row>
    <row r="50" spans="1:12" s="196" customFormat="1">
      <c r="A50" s="195" t="str">
        <f ca="1">IF(Auswertungen!D53&lt;&gt;"",2,"")</f>
        <v/>
      </c>
      <c r="B50" s="195" t="str">
        <f ca="1">IF(A50&lt;&gt;"",Auswertungen!C53,"")</f>
        <v/>
      </c>
      <c r="C50" s="195" t="str">
        <f ca="1">IF(A50=2,LEFT(Auswertungen!P53,20),"")</f>
        <v/>
      </c>
      <c r="D50" s="195" t="str">
        <f ca="1">IF($A50=2,Auswertungen!Y53,"")</f>
        <v/>
      </c>
      <c r="E50" s="195"/>
      <c r="F50" s="195"/>
      <c r="G50" s="195" t="str">
        <f ca="1">IF($A50=2,Auswertungen!S53,"")</f>
        <v/>
      </c>
      <c r="I50" s="205"/>
      <c r="J50" s="205"/>
      <c r="K50" s="205"/>
      <c r="L50" s="206"/>
    </row>
    <row r="51" spans="1:12" s="196" customFormat="1">
      <c r="A51" s="195" t="str">
        <f ca="1">IF(Auswertungen!D54&lt;&gt;"",2,"")</f>
        <v/>
      </c>
      <c r="B51" s="195" t="str">
        <f ca="1">IF(A51&lt;&gt;"",Auswertungen!C54,"")</f>
        <v/>
      </c>
      <c r="C51" s="195" t="str">
        <f ca="1">IF(A51=2,LEFT(Auswertungen!P54,20),"")</f>
        <v/>
      </c>
      <c r="D51" s="195" t="str">
        <f ca="1">IF($A51=2,Auswertungen!Y54,"")</f>
        <v/>
      </c>
      <c r="E51" s="195"/>
      <c r="F51" s="195"/>
      <c r="G51" s="195" t="str">
        <f ca="1">IF($A51=2,Auswertungen!S54,"")</f>
        <v/>
      </c>
      <c r="I51" s="205"/>
      <c r="J51" s="205"/>
      <c r="K51" s="205"/>
      <c r="L51" s="206"/>
    </row>
    <row r="52" spans="1:12" s="196" customFormat="1">
      <c r="A52" s="195" t="str">
        <f ca="1">IF(Auswertungen!D55&lt;&gt;"",2,"")</f>
        <v/>
      </c>
      <c r="B52" s="195" t="str">
        <f ca="1">IF(A52&lt;&gt;"",Auswertungen!C55,"")</f>
        <v/>
      </c>
      <c r="C52" s="195" t="str">
        <f ca="1">IF(A52=2,LEFT(Auswertungen!P55,20),"")</f>
        <v/>
      </c>
      <c r="D52" s="195" t="str">
        <f ca="1">IF($A52=2,Auswertungen!Y55,"")</f>
        <v/>
      </c>
      <c r="E52" s="195"/>
      <c r="F52" s="195"/>
      <c r="G52" s="195" t="str">
        <f ca="1">IF($A52=2,Auswertungen!S55,"")</f>
        <v/>
      </c>
      <c r="I52" s="205"/>
      <c r="J52" s="205"/>
      <c r="K52" s="205"/>
      <c r="L52" s="206"/>
    </row>
    <row r="53" spans="1:12" s="196" customFormat="1">
      <c r="A53" s="195" t="str">
        <f ca="1">IF(Auswertungen!D56&lt;&gt;"",2,"")</f>
        <v/>
      </c>
      <c r="B53" s="195" t="str">
        <f ca="1">IF(A53&lt;&gt;"",Auswertungen!C56,"")</f>
        <v/>
      </c>
      <c r="C53" s="195" t="str">
        <f ca="1">IF(A53=2,LEFT(Auswertungen!P56,20),"")</f>
        <v/>
      </c>
      <c r="D53" s="195" t="str">
        <f ca="1">IF($A53=2,Auswertungen!Y56,"")</f>
        <v/>
      </c>
      <c r="E53" s="195"/>
      <c r="F53" s="195"/>
      <c r="G53" s="195" t="str">
        <f ca="1">IF($A53=2,Auswertungen!S56,"")</f>
        <v/>
      </c>
      <c r="I53" s="205"/>
      <c r="J53" s="205"/>
      <c r="K53" s="205"/>
      <c r="L53" s="206"/>
    </row>
    <row r="54" spans="1:12" s="196" customFormat="1">
      <c r="A54" s="195" t="str">
        <f ca="1">IF(Auswertungen!D57&lt;&gt;"",2,"")</f>
        <v/>
      </c>
      <c r="B54" s="195" t="str">
        <f ca="1">IF(A54&lt;&gt;"",Auswertungen!C57,"")</f>
        <v/>
      </c>
      <c r="C54" s="195" t="str">
        <f ca="1">IF(A54=2,LEFT(Auswertungen!P57,20),"")</f>
        <v/>
      </c>
      <c r="D54" s="195" t="str">
        <f ca="1">IF($A54=2,Auswertungen!Y57,"")</f>
        <v/>
      </c>
      <c r="E54" s="195"/>
      <c r="F54" s="195"/>
      <c r="G54" s="195" t="str">
        <f ca="1">IF($A54=2,Auswertungen!S57,"")</f>
        <v/>
      </c>
      <c r="I54" s="205"/>
      <c r="J54" s="205"/>
      <c r="K54" s="205"/>
      <c r="L54" s="206"/>
    </row>
    <row r="55" spans="1:12" s="196" customFormat="1">
      <c r="A55" s="195" t="str">
        <f ca="1">IF(Auswertungen!D58&lt;&gt;"",2,"")</f>
        <v/>
      </c>
      <c r="B55" s="195" t="str">
        <f ca="1">IF(A55&lt;&gt;"",Auswertungen!C58,"")</f>
        <v/>
      </c>
      <c r="C55" s="195" t="str">
        <f ca="1">IF(A55=2,LEFT(Auswertungen!P58,20),"")</f>
        <v/>
      </c>
      <c r="D55" s="195" t="str">
        <f ca="1">IF($A55=2,Auswertungen!Y58,"")</f>
        <v/>
      </c>
      <c r="E55" s="195"/>
      <c r="F55" s="195"/>
      <c r="G55" s="195" t="str">
        <f ca="1">IF($A55=2,Auswertungen!S58,"")</f>
        <v/>
      </c>
      <c r="I55" s="205"/>
      <c r="J55" s="205"/>
      <c r="K55" s="205"/>
      <c r="L55" s="206"/>
    </row>
    <row r="56" spans="1:12" s="196" customFormat="1">
      <c r="A56" s="195" t="str">
        <f ca="1">IF(Auswertungen!D59&lt;&gt;"",2,"")</f>
        <v/>
      </c>
      <c r="B56" s="195" t="str">
        <f ca="1">IF(A56&lt;&gt;"",Auswertungen!C59,"")</f>
        <v/>
      </c>
      <c r="C56" s="195" t="str">
        <f ca="1">IF(A56=2,LEFT(Auswertungen!P59,20),"")</f>
        <v/>
      </c>
      <c r="D56" s="195" t="str">
        <f ca="1">IF($A56=2,Auswertungen!Y59,"")</f>
        <v/>
      </c>
      <c r="E56" s="195"/>
      <c r="F56" s="195"/>
      <c r="G56" s="195" t="str">
        <f ca="1">IF($A56=2,Auswertungen!S59,"")</f>
        <v/>
      </c>
      <c r="I56" s="205"/>
      <c r="J56" s="205"/>
      <c r="K56" s="205"/>
      <c r="L56" s="206"/>
    </row>
    <row r="57" spans="1:12" s="196" customFormat="1">
      <c r="A57" s="195" t="str">
        <f ca="1">IF(Auswertungen!D60&lt;&gt;"",2,"")</f>
        <v/>
      </c>
      <c r="B57" s="195" t="str">
        <f ca="1">IF(A57&lt;&gt;"",Auswertungen!C60,"")</f>
        <v/>
      </c>
      <c r="C57" s="195" t="str">
        <f ca="1">IF(A57=2,LEFT(Auswertungen!P60,20),"")</f>
        <v/>
      </c>
      <c r="D57" s="195" t="str">
        <f ca="1">IF($A57=2,Auswertungen!Y60,"")</f>
        <v/>
      </c>
      <c r="E57" s="195"/>
      <c r="F57" s="195"/>
      <c r="G57" s="195" t="str">
        <f ca="1">IF($A57=2,Auswertungen!S60,"")</f>
        <v/>
      </c>
      <c r="I57" s="205"/>
      <c r="J57" s="205"/>
      <c r="K57" s="205"/>
      <c r="L57" s="206"/>
    </row>
    <row r="58" spans="1:12" s="196" customFormat="1">
      <c r="A58" s="195" t="str">
        <f ca="1">IF(Auswertungen!D61&lt;&gt;"",2,"")</f>
        <v/>
      </c>
      <c r="B58" s="195" t="str">
        <f ca="1">IF(A58&lt;&gt;"",Auswertungen!C61,"")</f>
        <v/>
      </c>
      <c r="C58" s="195" t="str">
        <f ca="1">IF(A58=2,LEFT(Auswertungen!P61,20),"")</f>
        <v/>
      </c>
      <c r="D58" s="195" t="str">
        <f ca="1">IF($A58=2,Auswertungen!Y61,"")</f>
        <v/>
      </c>
      <c r="E58" s="195"/>
      <c r="F58" s="195"/>
      <c r="G58" s="195" t="str">
        <f ca="1">IF($A58=2,Auswertungen!S61,"")</f>
        <v/>
      </c>
      <c r="I58" s="205"/>
      <c r="J58" s="205"/>
      <c r="K58" s="205"/>
      <c r="L58" s="206"/>
    </row>
    <row r="59" spans="1:12" s="196" customFormat="1">
      <c r="A59" s="195" t="str">
        <f ca="1">IF(Auswertungen!D62&lt;&gt;"",2,"")</f>
        <v/>
      </c>
      <c r="B59" s="195" t="str">
        <f ca="1">IF(A59&lt;&gt;"",Auswertungen!C62,"")</f>
        <v/>
      </c>
      <c r="C59" s="195" t="str">
        <f ca="1">IF(A59=2,LEFT(Auswertungen!P62,20),"")</f>
        <v/>
      </c>
      <c r="D59" s="195" t="str">
        <f ca="1">IF($A59=2,Auswertungen!Y62,"")</f>
        <v/>
      </c>
      <c r="E59" s="195"/>
      <c r="F59" s="195"/>
      <c r="G59" s="195" t="str">
        <f ca="1">IF($A59=2,Auswertungen!S62,"")</f>
        <v/>
      </c>
      <c r="I59" s="205"/>
      <c r="J59" s="205"/>
      <c r="K59" s="205"/>
      <c r="L59" s="206"/>
    </row>
    <row r="60" spans="1:12" s="196" customFormat="1">
      <c r="A60" s="195" t="str">
        <f ca="1">IF(Auswertungen!D63&lt;&gt;"",2,"")</f>
        <v/>
      </c>
      <c r="B60" s="195" t="str">
        <f ca="1">IF(A60&lt;&gt;"",Auswertungen!C63,"")</f>
        <v/>
      </c>
      <c r="C60" s="195" t="str">
        <f ca="1">IF(A60=2,LEFT(Auswertungen!P63,20),"")</f>
        <v/>
      </c>
      <c r="D60" s="195" t="str">
        <f ca="1">IF($A60=2,Auswertungen!Y63,"")</f>
        <v/>
      </c>
      <c r="E60" s="195"/>
      <c r="F60" s="195"/>
      <c r="G60" s="195" t="str">
        <f ca="1">IF($A60=2,Auswertungen!S63,"")</f>
        <v/>
      </c>
      <c r="I60" s="205"/>
      <c r="J60" s="205"/>
      <c r="K60" s="205"/>
      <c r="L60" s="206"/>
    </row>
    <row r="61" spans="1:12" s="196" customFormat="1">
      <c r="A61" s="195" t="str">
        <f ca="1">IF(Auswertungen!D64&lt;&gt;"",2,"")</f>
        <v/>
      </c>
      <c r="B61" s="195" t="str">
        <f ca="1">IF(A61&lt;&gt;"",Auswertungen!C64,"")</f>
        <v/>
      </c>
      <c r="C61" s="195" t="str">
        <f ca="1">IF(A61=2,LEFT(Auswertungen!P64,20),"")</f>
        <v/>
      </c>
      <c r="D61" s="195" t="str">
        <f ca="1">IF($A61=2,Auswertungen!Y64,"")</f>
        <v/>
      </c>
      <c r="E61" s="195"/>
      <c r="F61" s="195"/>
      <c r="G61" s="195" t="str">
        <f ca="1">IF($A61=2,Auswertungen!S64,"")</f>
        <v/>
      </c>
      <c r="I61" s="205"/>
      <c r="J61" s="205"/>
      <c r="K61" s="205"/>
      <c r="L61" s="206"/>
    </row>
    <row r="62" spans="1:12" s="196" customFormat="1">
      <c r="A62" s="195" t="str">
        <f ca="1">IF(Auswertungen!D65&lt;&gt;"",2,"")</f>
        <v/>
      </c>
      <c r="B62" s="195" t="str">
        <f ca="1">IF(A62&lt;&gt;"",Auswertungen!C65,"")</f>
        <v/>
      </c>
      <c r="C62" s="195" t="str">
        <f ca="1">IF(A62=2,LEFT(Auswertungen!P65,20),"")</f>
        <v/>
      </c>
      <c r="D62" s="195" t="str">
        <f ca="1">IF($A62=2,Auswertungen!Y65,"")</f>
        <v/>
      </c>
      <c r="E62" s="195"/>
      <c r="F62" s="195"/>
      <c r="G62" s="195" t="str">
        <f ca="1">IF($A62=2,Auswertungen!S65,"")</f>
        <v/>
      </c>
      <c r="I62" s="205"/>
      <c r="J62" s="205"/>
      <c r="K62" s="205"/>
      <c r="L62" s="206"/>
    </row>
    <row r="63" spans="1:12" s="196" customFormat="1">
      <c r="A63" s="195" t="str">
        <f ca="1">IF(Auswertungen!D66&lt;&gt;"",2,"")</f>
        <v/>
      </c>
      <c r="B63" s="195" t="str">
        <f ca="1">IF(A63&lt;&gt;"",Auswertungen!C66,"")</f>
        <v/>
      </c>
      <c r="C63" s="195" t="str">
        <f ca="1">IF(A63=2,LEFT(Auswertungen!P66,20),"")</f>
        <v/>
      </c>
      <c r="D63" s="195" t="str">
        <f ca="1">IF($A63=2,Auswertungen!Y66,"")</f>
        <v/>
      </c>
      <c r="E63" s="195"/>
      <c r="F63" s="195"/>
      <c r="G63" s="195" t="str">
        <f ca="1">IF($A63=2,Auswertungen!S66,"")</f>
        <v/>
      </c>
      <c r="I63" s="205"/>
      <c r="J63" s="205"/>
      <c r="K63" s="205"/>
      <c r="L63" s="206"/>
    </row>
    <row r="64" spans="1:12" s="196" customFormat="1">
      <c r="A64" s="195" t="str">
        <f ca="1">IF(Auswertungen!D67&lt;&gt;"",2,"")</f>
        <v/>
      </c>
      <c r="B64" s="195" t="str">
        <f ca="1">IF(A64&lt;&gt;"",Auswertungen!C67,"")</f>
        <v/>
      </c>
      <c r="C64" s="195" t="str">
        <f ca="1">IF(A64=2,LEFT(Auswertungen!P67,20),"")</f>
        <v/>
      </c>
      <c r="D64" s="195" t="str">
        <f ca="1">IF($A64=2,Auswertungen!Y67,"")</f>
        <v/>
      </c>
      <c r="E64" s="195"/>
      <c r="F64" s="195"/>
      <c r="G64" s="195" t="str">
        <f ca="1">IF($A64=2,Auswertungen!S67,"")</f>
        <v/>
      </c>
      <c r="I64" s="205"/>
      <c r="J64" s="205"/>
      <c r="K64" s="205"/>
      <c r="L64" s="206"/>
    </row>
    <row r="65" spans="1:12" s="196" customFormat="1">
      <c r="A65" s="195" t="str">
        <f ca="1">IF(Auswertungen!D68&lt;&gt;"",2,"")</f>
        <v/>
      </c>
      <c r="B65" s="195" t="str">
        <f ca="1">IF(A65&lt;&gt;"",Auswertungen!C68,"")</f>
        <v/>
      </c>
      <c r="C65" s="195" t="str">
        <f ca="1">IF(A65=2,LEFT(Auswertungen!P68,20),"")</f>
        <v/>
      </c>
      <c r="D65" s="195" t="str">
        <f ca="1">IF($A65=2,Auswertungen!Y68,"")</f>
        <v/>
      </c>
      <c r="E65" s="195"/>
      <c r="F65" s="195"/>
      <c r="G65" s="195" t="str">
        <f ca="1">IF($A65=2,Auswertungen!S68,"")</f>
        <v/>
      </c>
      <c r="I65" s="205"/>
      <c r="J65" s="205"/>
      <c r="K65" s="205"/>
      <c r="L65" s="206"/>
    </row>
    <row r="66" spans="1:12" s="196" customFormat="1">
      <c r="A66" s="195" t="str">
        <f ca="1">IF(Auswertungen!D69&lt;&gt;"",2,"")</f>
        <v/>
      </c>
      <c r="B66" s="195" t="str">
        <f ca="1">IF(A66&lt;&gt;"",Auswertungen!C69,"")</f>
        <v/>
      </c>
      <c r="C66" s="195" t="str">
        <f ca="1">IF(A66=2,LEFT(Auswertungen!P69,20),"")</f>
        <v/>
      </c>
      <c r="D66" s="195" t="str">
        <f ca="1">IF($A66=2,Auswertungen!Y69,"")</f>
        <v/>
      </c>
      <c r="E66" s="195"/>
      <c r="F66" s="195"/>
      <c r="G66" s="195" t="str">
        <f ca="1">IF($A66=2,Auswertungen!S69,"")</f>
        <v/>
      </c>
      <c r="I66" s="205"/>
      <c r="J66" s="205"/>
      <c r="K66" s="205"/>
      <c r="L66" s="206"/>
    </row>
    <row r="67" spans="1:12" s="196" customFormat="1">
      <c r="A67" s="195" t="str">
        <f ca="1">IF(Auswertungen!D70&lt;&gt;"",2,"")</f>
        <v/>
      </c>
      <c r="B67" s="195" t="str">
        <f ca="1">IF(A67&lt;&gt;"",Auswertungen!C70,"")</f>
        <v/>
      </c>
      <c r="C67" s="195" t="str">
        <f ca="1">IF(A67=2,LEFT(Auswertungen!P70,20),"")</f>
        <v/>
      </c>
      <c r="D67" s="195" t="str">
        <f ca="1">IF($A67=2,Auswertungen!Y70,"")</f>
        <v/>
      </c>
      <c r="E67" s="195"/>
      <c r="F67" s="195"/>
      <c r="G67" s="195" t="str">
        <f ca="1">IF($A67=2,Auswertungen!S70,"")</f>
        <v/>
      </c>
      <c r="I67" s="205"/>
      <c r="J67" s="205"/>
      <c r="K67" s="205"/>
      <c r="L67" s="206"/>
    </row>
    <row r="68" spans="1:12" s="196" customFormat="1">
      <c r="A68" s="195" t="str">
        <f ca="1">IF(Auswertungen!D71&lt;&gt;"",2,"")</f>
        <v/>
      </c>
      <c r="B68" s="195" t="str">
        <f ca="1">IF(A68&lt;&gt;"",Auswertungen!C71,"")</f>
        <v/>
      </c>
      <c r="C68" s="195" t="str">
        <f ca="1">IF(A68=2,LEFT(Auswertungen!P71,20),"")</f>
        <v/>
      </c>
      <c r="D68" s="195" t="str">
        <f ca="1">IF($A68=2,Auswertungen!Y71,"")</f>
        <v/>
      </c>
      <c r="E68" s="195"/>
      <c r="F68" s="195"/>
      <c r="G68" s="195" t="str">
        <f ca="1">IF($A68=2,Auswertungen!S71,"")</f>
        <v/>
      </c>
      <c r="I68" s="205"/>
      <c r="J68" s="205"/>
      <c r="K68" s="205"/>
      <c r="L68" s="206"/>
    </row>
    <row r="69" spans="1:12" s="196" customFormat="1">
      <c r="A69" s="195" t="str">
        <f ca="1">IF(Auswertungen!D72&lt;&gt;"",2,"")</f>
        <v/>
      </c>
      <c r="B69" s="195" t="str">
        <f ca="1">IF(A69&lt;&gt;"",Auswertungen!C72,"")</f>
        <v/>
      </c>
      <c r="C69" s="195" t="str">
        <f ca="1">IF(A69=2,LEFT(Auswertungen!P72,20),"")</f>
        <v/>
      </c>
      <c r="D69" s="195" t="str">
        <f ca="1">IF($A69=2,Auswertungen!Y72,"")</f>
        <v/>
      </c>
      <c r="E69" s="195"/>
      <c r="F69" s="195"/>
      <c r="G69" s="195" t="str">
        <f ca="1">IF($A69=2,Auswertungen!S72,"")</f>
        <v/>
      </c>
      <c r="I69" s="205"/>
      <c r="J69" s="205"/>
      <c r="K69" s="205"/>
      <c r="L69" s="206"/>
    </row>
    <row r="70" spans="1:12" s="196" customFormat="1">
      <c r="A70" s="195" t="str">
        <f ca="1">IF(Auswertungen!D73&lt;&gt;"",2,"")</f>
        <v/>
      </c>
      <c r="B70" s="195" t="str">
        <f ca="1">IF(A70&lt;&gt;"",Auswertungen!C73,"")</f>
        <v/>
      </c>
      <c r="C70" s="195" t="str">
        <f ca="1">IF(A70=2,LEFT(Auswertungen!P73,20),"")</f>
        <v/>
      </c>
      <c r="D70" s="195" t="str">
        <f ca="1">IF($A70=2,Auswertungen!Y73,"")</f>
        <v/>
      </c>
      <c r="E70" s="195"/>
      <c r="F70" s="195"/>
      <c r="G70" s="195" t="str">
        <f ca="1">IF($A70=2,Auswertungen!S73,"")</f>
        <v/>
      </c>
      <c r="I70" s="205"/>
      <c r="J70" s="205"/>
      <c r="K70" s="205"/>
      <c r="L70" s="206"/>
    </row>
    <row r="71" spans="1:12" s="196" customFormat="1">
      <c r="A71" s="195" t="str">
        <f ca="1">IF(Auswertungen!D74&lt;&gt;"",2,"")</f>
        <v/>
      </c>
      <c r="B71" s="195" t="str">
        <f ca="1">IF(A71&lt;&gt;"",Auswertungen!C74,"")</f>
        <v/>
      </c>
      <c r="C71" s="195" t="str">
        <f ca="1">IF(A71=2,LEFT(Auswertungen!P74,20),"")</f>
        <v/>
      </c>
      <c r="D71" s="195" t="str">
        <f ca="1">IF($A71=2,Auswertungen!Y74,"")</f>
        <v/>
      </c>
      <c r="E71" s="195"/>
      <c r="F71" s="195"/>
      <c r="G71" s="195" t="str">
        <f ca="1">IF($A71=2,Auswertungen!S74,"")</f>
        <v/>
      </c>
      <c r="I71" s="205"/>
      <c r="J71" s="205"/>
      <c r="K71" s="205"/>
      <c r="L71" s="206"/>
    </row>
    <row r="72" spans="1:12" s="196" customFormat="1">
      <c r="A72" s="195" t="str">
        <f ca="1">IF(Auswertungen!D75&lt;&gt;"",2,"")</f>
        <v/>
      </c>
      <c r="B72" s="195" t="str">
        <f ca="1">IF(A72&lt;&gt;"",Auswertungen!C75,"")</f>
        <v/>
      </c>
      <c r="C72" s="195" t="str">
        <f ca="1">IF(A72=2,LEFT(Auswertungen!P75,20),"")</f>
        <v/>
      </c>
      <c r="D72" s="195" t="str">
        <f ca="1">IF($A72=2,Auswertungen!Y75,"")</f>
        <v/>
      </c>
      <c r="E72" s="195"/>
      <c r="F72" s="195"/>
      <c r="G72" s="195" t="str">
        <f ca="1">IF($A72=2,Auswertungen!S75,"")</f>
        <v/>
      </c>
      <c r="I72" s="205"/>
      <c r="J72" s="205"/>
      <c r="K72" s="205"/>
      <c r="L72" s="206"/>
    </row>
    <row r="73" spans="1:12" s="196" customFormat="1">
      <c r="A73" s="195" t="str">
        <f ca="1">IF(Auswertungen!D76&lt;&gt;"",2,"")</f>
        <v/>
      </c>
      <c r="B73" s="195" t="str">
        <f ca="1">IF(A73&lt;&gt;"",Auswertungen!C76,"")</f>
        <v/>
      </c>
      <c r="C73" s="195" t="str">
        <f ca="1">IF(A73=2,LEFT(Auswertungen!P76,20),"")</f>
        <v/>
      </c>
      <c r="D73" s="195" t="str">
        <f ca="1">IF($A73=2,Auswertungen!Y76,"")</f>
        <v/>
      </c>
      <c r="E73" s="195"/>
      <c r="F73" s="195"/>
      <c r="G73" s="195" t="str">
        <f ca="1">IF($A73=2,Auswertungen!S76,"")</f>
        <v/>
      </c>
      <c r="I73" s="205"/>
      <c r="J73" s="205"/>
      <c r="K73" s="205"/>
      <c r="L73" s="206"/>
    </row>
    <row r="74" spans="1:12" s="196" customFormat="1">
      <c r="A74" s="195" t="str">
        <f ca="1">IF(Auswertungen!D77&lt;&gt;"",2,"")</f>
        <v/>
      </c>
      <c r="B74" s="195" t="str">
        <f ca="1">IF(A74&lt;&gt;"",Auswertungen!C77,"")</f>
        <v/>
      </c>
      <c r="C74" s="195" t="str">
        <f ca="1">IF(A74=2,LEFT(Auswertungen!P77,20),"")</f>
        <v/>
      </c>
      <c r="D74" s="195" t="str">
        <f ca="1">IF($A74=2,Auswertungen!Y77,"")</f>
        <v/>
      </c>
      <c r="E74" s="195"/>
      <c r="F74" s="195"/>
      <c r="G74" s="195" t="str">
        <f ca="1">IF($A74=2,Auswertungen!S77,"")</f>
        <v/>
      </c>
      <c r="I74" s="205"/>
      <c r="J74" s="205"/>
      <c r="K74" s="205"/>
      <c r="L74" s="206"/>
    </row>
    <row r="75" spans="1:12" s="196" customFormat="1">
      <c r="A75" s="195" t="str">
        <f ca="1">IF(Auswertungen!D78&lt;&gt;"",2,"")</f>
        <v/>
      </c>
      <c r="B75" s="195" t="str">
        <f ca="1">IF(A75&lt;&gt;"",Auswertungen!C78,"")</f>
        <v/>
      </c>
      <c r="C75" s="195" t="str">
        <f ca="1">IF(A75=2,LEFT(Auswertungen!P78,20),"")</f>
        <v/>
      </c>
      <c r="D75" s="195" t="str">
        <f ca="1">IF($A75=2,Auswertungen!Y78,"")</f>
        <v/>
      </c>
      <c r="E75" s="195"/>
      <c r="F75" s="195"/>
      <c r="G75" s="195" t="str">
        <f ca="1">IF($A75=2,Auswertungen!S78,"")</f>
        <v/>
      </c>
      <c r="I75" s="205"/>
      <c r="J75" s="205"/>
      <c r="K75" s="205"/>
      <c r="L75" s="206"/>
    </row>
    <row r="76" spans="1:12" s="196" customFormat="1">
      <c r="A76" s="195" t="str">
        <f ca="1">IF(Auswertungen!D79&lt;&gt;"",2,"")</f>
        <v/>
      </c>
      <c r="B76" s="195" t="str">
        <f ca="1">IF(A76&lt;&gt;"",Auswertungen!C79,"")</f>
        <v/>
      </c>
      <c r="C76" s="195" t="str">
        <f ca="1">IF(A76=2,LEFT(Auswertungen!P79,20),"")</f>
        <v/>
      </c>
      <c r="D76" s="195" t="str">
        <f ca="1">IF($A76=2,Auswertungen!Y79,"")</f>
        <v/>
      </c>
      <c r="E76" s="195"/>
      <c r="F76" s="195"/>
      <c r="G76" s="195" t="str">
        <f ca="1">IF($A76=2,Auswertungen!S79,"")</f>
        <v/>
      </c>
      <c r="I76" s="205"/>
      <c r="J76" s="205"/>
      <c r="K76" s="205"/>
      <c r="L76" s="206"/>
    </row>
    <row r="77" spans="1:12" s="196" customFormat="1">
      <c r="A77" s="195" t="str">
        <f ca="1">IF(Auswertungen!D80&lt;&gt;"",2,"")</f>
        <v/>
      </c>
      <c r="B77" s="195" t="str">
        <f ca="1">IF(A77&lt;&gt;"",Auswertungen!C80,"")</f>
        <v/>
      </c>
      <c r="C77" s="195" t="str">
        <f ca="1">IF(A77=2,LEFT(Auswertungen!P80,20),"")</f>
        <v/>
      </c>
      <c r="D77" s="195" t="str">
        <f ca="1">IF($A77=2,Auswertungen!Y80,"")</f>
        <v/>
      </c>
      <c r="E77" s="195"/>
      <c r="F77" s="195"/>
      <c r="G77" s="195" t="str">
        <f ca="1">IF($A77=2,Auswertungen!S80,"")</f>
        <v/>
      </c>
      <c r="I77" s="205"/>
      <c r="J77" s="205"/>
      <c r="K77" s="205"/>
      <c r="L77" s="206"/>
    </row>
    <row r="78" spans="1:12" s="196" customFormat="1">
      <c r="A78" s="195" t="str">
        <f ca="1">IF(Auswertungen!D81&lt;&gt;"",2,"")</f>
        <v/>
      </c>
      <c r="B78" s="195" t="str">
        <f ca="1">IF(A78&lt;&gt;"",Auswertungen!C81,"")</f>
        <v/>
      </c>
      <c r="C78" s="195" t="str">
        <f ca="1">IF(A78=2,LEFT(Auswertungen!P81,20),"")</f>
        <v/>
      </c>
      <c r="D78" s="195" t="str">
        <f ca="1">IF($A78=2,Auswertungen!Y81,"")</f>
        <v/>
      </c>
      <c r="E78" s="195"/>
      <c r="F78" s="195"/>
      <c r="G78" s="195" t="str">
        <f ca="1">IF($A78=2,Auswertungen!S81,"")</f>
        <v/>
      </c>
      <c r="I78" s="205"/>
      <c r="J78" s="205"/>
      <c r="K78" s="205"/>
      <c r="L78" s="206"/>
    </row>
    <row r="79" spans="1:12" s="196" customFormat="1">
      <c r="A79" s="195" t="str">
        <f ca="1">IF(Auswertungen!D82&lt;&gt;"",2,"")</f>
        <v/>
      </c>
      <c r="B79" s="195" t="str">
        <f ca="1">IF(A79&lt;&gt;"",Auswertungen!C82,"")</f>
        <v/>
      </c>
      <c r="C79" s="195" t="str">
        <f ca="1">IF(A79=2,LEFT(Auswertungen!P82,20),"")</f>
        <v/>
      </c>
      <c r="D79" s="195" t="str">
        <f ca="1">IF($A79=2,Auswertungen!Y82,"")</f>
        <v/>
      </c>
      <c r="E79" s="195"/>
      <c r="F79" s="195"/>
      <c r="G79" s="195" t="str">
        <f ca="1">IF($A79=2,Auswertungen!S82,"")</f>
        <v/>
      </c>
      <c r="I79" s="205"/>
      <c r="J79" s="205"/>
      <c r="K79" s="205"/>
      <c r="L79" s="206"/>
    </row>
    <row r="80" spans="1:12" s="196" customFormat="1">
      <c r="A80" s="195" t="str">
        <f ca="1">IF(Auswertungen!D83&lt;&gt;"",2,"")</f>
        <v/>
      </c>
      <c r="B80" s="195" t="str">
        <f ca="1">IF(A80&lt;&gt;"",Auswertungen!C83,"")</f>
        <v/>
      </c>
      <c r="C80" s="195" t="str">
        <f ca="1">IF(A80=2,LEFT(Auswertungen!P83,20),"")</f>
        <v/>
      </c>
      <c r="D80" s="195" t="str">
        <f ca="1">IF($A80=2,Auswertungen!Y83,"")</f>
        <v/>
      </c>
      <c r="E80" s="195"/>
      <c r="F80" s="195"/>
      <c r="G80" s="195" t="str">
        <f ca="1">IF($A80=2,Auswertungen!S83,"")</f>
        <v/>
      </c>
      <c r="I80" s="205"/>
      <c r="J80" s="205"/>
      <c r="K80" s="205"/>
      <c r="L80" s="206"/>
    </row>
    <row r="81" spans="1:12" s="196" customFormat="1">
      <c r="A81" s="195" t="str">
        <f ca="1">IF(Auswertungen!D84&lt;&gt;"",2,"")</f>
        <v/>
      </c>
      <c r="B81" s="195" t="str">
        <f ca="1">IF(A81&lt;&gt;"",Auswertungen!C84,"")</f>
        <v/>
      </c>
      <c r="C81" s="195" t="str">
        <f ca="1">IF(A81=2,LEFT(Auswertungen!P84,20),"")</f>
        <v/>
      </c>
      <c r="D81" s="195" t="str">
        <f ca="1">IF($A81=2,Auswertungen!Y84,"")</f>
        <v/>
      </c>
      <c r="E81" s="195"/>
      <c r="F81" s="195"/>
      <c r="G81" s="195" t="str">
        <f ca="1">IF($A81=2,Auswertungen!S84,"")</f>
        <v/>
      </c>
      <c r="I81" s="205"/>
      <c r="J81" s="205"/>
      <c r="K81" s="205"/>
      <c r="L81" s="206"/>
    </row>
    <row r="82" spans="1:12" s="196" customFormat="1">
      <c r="A82" s="195" t="str">
        <f ca="1">IF(Auswertungen!D85&lt;&gt;"",2,"")</f>
        <v/>
      </c>
      <c r="B82" s="195" t="str">
        <f ca="1">IF(A82&lt;&gt;"",Auswertungen!C85,"")</f>
        <v/>
      </c>
      <c r="C82" s="195" t="str">
        <f ca="1">IF(A82=2,LEFT(Auswertungen!P85,20),"")</f>
        <v/>
      </c>
      <c r="D82" s="195" t="str">
        <f ca="1">IF($A82=2,Auswertungen!Y85,"")</f>
        <v/>
      </c>
      <c r="E82" s="195"/>
      <c r="F82" s="195"/>
      <c r="G82" s="195" t="str">
        <f ca="1">IF($A82=2,Auswertungen!S85,"")</f>
        <v/>
      </c>
      <c r="I82" s="205"/>
      <c r="J82" s="195"/>
      <c r="K82" s="205"/>
      <c r="L82" s="207"/>
    </row>
    <row r="83" spans="1:12" s="196" customFormat="1">
      <c r="A83" s="195" t="str">
        <f ca="1">IF(Auswertungen!D86&lt;&gt;"",2,"")</f>
        <v/>
      </c>
      <c r="B83" s="195" t="str">
        <f ca="1">IF(A83&lt;&gt;"",Auswertungen!C86,"")</f>
        <v/>
      </c>
      <c r="C83" s="195" t="str">
        <f ca="1">IF(A83=2,LEFT(Auswertungen!P86,20),"")</f>
        <v/>
      </c>
      <c r="D83" s="195" t="str">
        <f ca="1">IF($A83=2,Auswertungen!Y86,"")</f>
        <v/>
      </c>
      <c r="E83" s="195"/>
      <c r="F83" s="195"/>
      <c r="G83" s="195" t="str">
        <f ca="1">IF($A83=2,Auswertungen!S86,"")</f>
        <v/>
      </c>
      <c r="I83" s="205"/>
      <c r="J83" s="205"/>
      <c r="K83" s="205"/>
      <c r="L83" s="207"/>
    </row>
    <row r="84" spans="1:12" s="196" customFormat="1">
      <c r="A84" s="195" t="str">
        <f ca="1">IF(Auswertungen!D87&lt;&gt;"",2,"")</f>
        <v/>
      </c>
      <c r="B84" s="195" t="str">
        <f ca="1">IF(A84&lt;&gt;"",Auswertungen!C87,"")</f>
        <v/>
      </c>
      <c r="C84" s="195" t="str">
        <f ca="1">IF(A84=2,LEFT(Auswertungen!P87,20),"")</f>
        <v/>
      </c>
      <c r="D84" s="195" t="str">
        <f ca="1">IF($A84=2,Auswertungen!Y87,"")</f>
        <v/>
      </c>
      <c r="E84" s="195"/>
      <c r="F84" s="195"/>
      <c r="G84" s="195" t="str">
        <f ca="1">IF($A84=2,Auswertungen!S87,"")</f>
        <v/>
      </c>
      <c r="I84" s="205"/>
      <c r="J84" s="205"/>
      <c r="K84" s="205"/>
      <c r="L84" s="207"/>
    </row>
    <row r="85" spans="1:12" s="196" customFormat="1">
      <c r="A85" s="195" t="str">
        <f ca="1">IF(Auswertungen!D88&lt;&gt;"",2,"")</f>
        <v/>
      </c>
      <c r="B85" s="195" t="str">
        <f ca="1">IF(A85&lt;&gt;"",Auswertungen!C88,"")</f>
        <v/>
      </c>
      <c r="C85" s="195" t="str">
        <f ca="1">IF(A85=2,LEFT(Auswertungen!P88,20),"")</f>
        <v/>
      </c>
      <c r="D85" s="195" t="str">
        <f ca="1">IF($A85=2,Auswertungen!Y88,"")</f>
        <v/>
      </c>
      <c r="E85" s="195"/>
      <c r="F85" s="195"/>
      <c r="G85" s="195" t="str">
        <f ca="1">IF($A85=2,Auswertungen!S88,"")</f>
        <v/>
      </c>
      <c r="H85" s="195"/>
      <c r="I85" s="195"/>
      <c r="J85" s="195"/>
      <c r="K85" s="195"/>
      <c r="L85" s="195"/>
    </row>
    <row r="86" spans="1:12" s="196" customFormat="1">
      <c r="A86" s="195" t="str">
        <f ca="1">IF(Auswertungen!D89&lt;&gt;"",2,"")</f>
        <v/>
      </c>
      <c r="B86" s="195" t="str">
        <f ca="1">IF(A86&lt;&gt;"",Auswertungen!C89,"")</f>
        <v/>
      </c>
      <c r="C86" s="195" t="str">
        <f ca="1">IF(A86=2,LEFT(Auswertungen!P89,20),"")</f>
        <v/>
      </c>
      <c r="D86" s="195" t="str">
        <f ca="1">IF($A86=2,Auswertungen!Y89,"")</f>
        <v/>
      </c>
      <c r="E86" s="195"/>
      <c r="F86" s="195"/>
      <c r="G86" s="195" t="str">
        <f ca="1">IF($A86=2,Auswertungen!S89,"")</f>
        <v/>
      </c>
      <c r="H86" s="195"/>
      <c r="I86" s="195"/>
      <c r="J86" s="195"/>
      <c r="K86" s="195"/>
      <c r="L86" s="195"/>
    </row>
    <row r="87" spans="1:12" s="196" customFormat="1">
      <c r="A87" s="195" t="str">
        <f ca="1">IF(Auswertungen!D90&lt;&gt;"",2,"")</f>
        <v/>
      </c>
      <c r="B87" s="195" t="str">
        <f ca="1">IF(A87&lt;&gt;"",Auswertungen!C90,"")</f>
        <v/>
      </c>
      <c r="C87" s="195" t="str">
        <f ca="1">IF(A87=2,LEFT(Auswertungen!P90,20),"")</f>
        <v/>
      </c>
      <c r="D87" s="195" t="str">
        <f ca="1">IF($A87=2,Auswertungen!Y90,"")</f>
        <v/>
      </c>
      <c r="E87" s="195"/>
      <c r="F87" s="195"/>
      <c r="G87" s="195" t="str">
        <f ca="1">IF($A87=2,Auswertungen!S90,"")</f>
        <v/>
      </c>
      <c r="H87" s="195"/>
      <c r="I87" s="195"/>
      <c r="J87" s="195"/>
      <c r="K87" s="195"/>
      <c r="L87" s="195"/>
    </row>
    <row r="88" spans="1:12" s="196" customFormat="1">
      <c r="A88" s="195" t="str">
        <f ca="1">IF(Auswertungen!D91&lt;&gt;"",2,"")</f>
        <v/>
      </c>
      <c r="B88" s="195" t="str">
        <f ca="1">IF(A88&lt;&gt;"",Auswertungen!C91,"")</f>
        <v/>
      </c>
      <c r="C88" s="195" t="str">
        <f ca="1">IF(A88=2,LEFT(Auswertungen!P91,20),"")</f>
        <v/>
      </c>
      <c r="D88" s="195" t="str">
        <f ca="1">IF($A88=2,Auswertungen!Y91,"")</f>
        <v/>
      </c>
      <c r="E88" s="195"/>
      <c r="F88" s="195"/>
      <c r="G88" s="195" t="str">
        <f ca="1">IF($A88=2,Auswertungen!S91,"")</f>
        <v/>
      </c>
      <c r="H88" s="195"/>
      <c r="I88" s="195"/>
      <c r="J88" s="195"/>
      <c r="K88" s="195"/>
      <c r="L88" s="195"/>
    </row>
    <row r="89" spans="1:12" s="196" customFormat="1">
      <c r="A89" s="195" t="str">
        <f ca="1">IF(Auswertungen!D92&lt;&gt;"",2,"")</f>
        <v/>
      </c>
      <c r="B89" s="195" t="str">
        <f ca="1">IF(A89&lt;&gt;"",Auswertungen!C92,"")</f>
        <v/>
      </c>
      <c r="C89" s="195" t="str">
        <f ca="1">IF(A89=2,LEFT(Auswertungen!P92,20),"")</f>
        <v/>
      </c>
      <c r="D89" s="195" t="str">
        <f ca="1">IF($A89=2,Auswertungen!Y92,"")</f>
        <v/>
      </c>
      <c r="E89" s="195"/>
      <c r="F89" s="195"/>
      <c r="G89" s="195" t="str">
        <f ca="1">IF($A89=2,Auswertungen!S92,"")</f>
        <v/>
      </c>
      <c r="H89" s="195"/>
      <c r="I89" s="195"/>
      <c r="J89" s="195"/>
      <c r="K89" s="195"/>
      <c r="L89" s="195"/>
    </row>
    <row r="90" spans="1:12" s="196" customFormat="1">
      <c r="A90" s="195" t="str">
        <f ca="1">IF(Auswertungen!D93&lt;&gt;"",2,"")</f>
        <v/>
      </c>
      <c r="B90" s="195" t="str">
        <f ca="1">IF(A90&lt;&gt;"",Auswertungen!C93,"")</f>
        <v/>
      </c>
      <c r="C90" s="195" t="str">
        <f ca="1">IF(A90=2,LEFT(Auswertungen!P93,20),"")</f>
        <v/>
      </c>
      <c r="D90" s="195" t="str">
        <f ca="1">IF($A90=2,Auswertungen!Y93,"")</f>
        <v/>
      </c>
      <c r="E90" s="195"/>
      <c r="F90" s="195"/>
      <c r="G90" s="195" t="str">
        <f ca="1">IF($A90=2,Auswertungen!S93,"")</f>
        <v/>
      </c>
      <c r="H90" s="195"/>
      <c r="I90" s="195"/>
      <c r="J90" s="195"/>
      <c r="K90" s="195"/>
      <c r="L90" s="195"/>
    </row>
    <row r="91" spans="1:12" s="196" customFormat="1">
      <c r="A91" s="195" t="str">
        <f ca="1">IF(Auswertungen!D94&lt;&gt;"",2,"")</f>
        <v/>
      </c>
      <c r="B91" s="195" t="str">
        <f ca="1">IF(A91&lt;&gt;"",Auswertungen!C94,"")</f>
        <v/>
      </c>
      <c r="C91" s="195" t="str">
        <f ca="1">IF(A91=2,LEFT(Auswertungen!P94,20),"")</f>
        <v/>
      </c>
      <c r="D91" s="195" t="str">
        <f ca="1">IF($A91=2,Auswertungen!Y94,"")</f>
        <v/>
      </c>
      <c r="E91" s="195"/>
      <c r="F91" s="195"/>
      <c r="G91" s="195" t="str">
        <f ca="1">IF($A91=2,Auswertungen!S94,"")</f>
        <v/>
      </c>
      <c r="H91" s="195"/>
      <c r="I91" s="195"/>
      <c r="J91" s="195"/>
      <c r="K91" s="195"/>
      <c r="L91" s="195"/>
    </row>
    <row r="92" spans="1:12" s="196" customFormat="1">
      <c r="A92" s="195" t="str">
        <f ca="1">IF(Auswertungen!D95&lt;&gt;"",2,"")</f>
        <v/>
      </c>
      <c r="B92" s="195" t="str">
        <f ca="1">IF(A92&lt;&gt;"",Auswertungen!C95,"")</f>
        <v/>
      </c>
      <c r="C92" s="195" t="str">
        <f ca="1">IF(A92=2,LEFT(Auswertungen!P95,20),"")</f>
        <v/>
      </c>
      <c r="D92" s="195" t="str">
        <f ca="1">IF($A92=2,Auswertungen!Y95,"")</f>
        <v/>
      </c>
      <c r="E92" s="195"/>
      <c r="F92" s="195"/>
      <c r="G92" s="195" t="str">
        <f ca="1">IF($A92=2,Auswertungen!S95,"")</f>
        <v/>
      </c>
      <c r="H92" s="195"/>
      <c r="I92" s="195"/>
      <c r="J92" s="195"/>
      <c r="K92" s="195"/>
      <c r="L92" s="195"/>
    </row>
    <row r="93" spans="1:12" s="196" customFormat="1">
      <c r="A93" s="195" t="str">
        <f ca="1">IF(Auswertungen!D96&lt;&gt;"",2,"")</f>
        <v/>
      </c>
      <c r="B93" s="195" t="str">
        <f ca="1">IF(A93&lt;&gt;"",Auswertungen!C96,"")</f>
        <v/>
      </c>
      <c r="C93" s="195" t="str">
        <f ca="1">IF(A93=2,LEFT(Auswertungen!P96,20),"")</f>
        <v/>
      </c>
      <c r="D93" s="195" t="str">
        <f ca="1">IF($A93=2,Auswertungen!Y96,"")</f>
        <v/>
      </c>
      <c r="E93" s="195"/>
      <c r="F93" s="195"/>
      <c r="G93" s="195" t="str">
        <f ca="1">IF($A93=2,Auswertungen!S96,"")</f>
        <v/>
      </c>
      <c r="H93" s="195"/>
      <c r="I93" s="195"/>
      <c r="J93" s="195"/>
      <c r="K93" s="195"/>
      <c r="L93" s="195"/>
    </row>
    <row r="94" spans="1:12" s="196" customFormat="1">
      <c r="A94" s="195" t="str">
        <f ca="1">IF(Auswertungen!D97&lt;&gt;"",2,"")</f>
        <v/>
      </c>
      <c r="B94" s="195" t="str">
        <f ca="1">IF(A94&lt;&gt;"",Auswertungen!C97,"")</f>
        <v/>
      </c>
      <c r="C94" s="195" t="str">
        <f ca="1">IF(A94=2,LEFT(Auswertungen!P97,20),"")</f>
        <v/>
      </c>
      <c r="D94" s="195" t="str">
        <f ca="1">IF($A94=2,Auswertungen!Y97,"")</f>
        <v/>
      </c>
      <c r="E94" s="195"/>
      <c r="F94" s="195"/>
      <c r="G94" s="195" t="str">
        <f ca="1">IF($A94=2,Auswertungen!S97,"")</f>
        <v/>
      </c>
      <c r="H94" s="195"/>
      <c r="I94" s="195"/>
      <c r="J94" s="195"/>
      <c r="K94" s="195"/>
      <c r="L94" s="195"/>
    </row>
    <row r="95" spans="1:12" s="196" customFormat="1">
      <c r="A95" s="195" t="str">
        <f ca="1">IF(Auswertungen!D98&lt;&gt;"",2,"")</f>
        <v/>
      </c>
      <c r="B95" s="195" t="str">
        <f ca="1">IF(A95&lt;&gt;"",Auswertungen!C98,"")</f>
        <v/>
      </c>
      <c r="C95" s="195" t="str">
        <f ca="1">IF(A95=2,LEFT(Auswertungen!P98,20),"")</f>
        <v/>
      </c>
      <c r="D95" s="195" t="str">
        <f ca="1">IF($A95=2,Auswertungen!Y98,"")</f>
        <v/>
      </c>
      <c r="E95" s="195"/>
      <c r="F95" s="195"/>
      <c r="G95" s="195" t="str">
        <f ca="1">IF($A95=2,Auswertungen!S98,"")</f>
        <v/>
      </c>
      <c r="H95" s="195"/>
      <c r="I95" s="195"/>
      <c r="J95" s="195"/>
      <c r="K95" s="195"/>
      <c r="L95" s="195"/>
    </row>
    <row r="96" spans="1:12" s="196" customFormat="1">
      <c r="A96" s="195" t="str">
        <f ca="1">IF(Auswertungen!D99&lt;&gt;"",2,"")</f>
        <v/>
      </c>
      <c r="B96" s="195" t="str">
        <f ca="1">IF(A96&lt;&gt;"",Auswertungen!C99,"")</f>
        <v/>
      </c>
      <c r="C96" s="195" t="str">
        <f ca="1">IF(A96=2,LEFT(Auswertungen!P99,20),"")</f>
        <v/>
      </c>
      <c r="D96" s="195" t="str">
        <f ca="1">IF($A96=2,Auswertungen!Y99,"")</f>
        <v/>
      </c>
      <c r="E96" s="195"/>
      <c r="F96" s="195"/>
      <c r="G96" s="195" t="str">
        <f ca="1">IF($A96=2,Auswertungen!S99,"")</f>
        <v/>
      </c>
      <c r="H96" s="195"/>
      <c r="I96" s="195"/>
      <c r="J96" s="195"/>
      <c r="K96" s="195"/>
      <c r="L96" s="195"/>
    </row>
    <row r="97" spans="1:7">
      <c r="A97" s="195" t="str">
        <f ca="1">IF(Auswertungen!D100&lt;&gt;"",2,"")</f>
        <v/>
      </c>
      <c r="B97" s="195" t="str">
        <f ca="1">IF(A97&lt;&gt;"",Auswertungen!C100,"")</f>
        <v/>
      </c>
      <c r="C97" s="195" t="str">
        <f ca="1">IF(A97=2,LEFT(Auswertungen!P100,20),"")</f>
        <v/>
      </c>
      <c r="D97" s="195" t="str">
        <f ca="1">IF($A97=2,Auswertungen!Y100,"")</f>
        <v/>
      </c>
      <c r="G97" s="195" t="str">
        <f ca="1">IF($A97=2,Auswertungen!S100,"")</f>
        <v/>
      </c>
    </row>
    <row r="98" spans="1:7">
      <c r="A98" s="195" t="str">
        <f ca="1">IF(Auswertungen!D101&lt;&gt;"",2,"")</f>
        <v/>
      </c>
      <c r="B98" s="195" t="str">
        <f ca="1">IF(A98&lt;&gt;"",Auswertungen!C101,"")</f>
        <v/>
      </c>
      <c r="C98" s="195" t="str">
        <f ca="1">IF(A98=2,LEFT(Auswertungen!P101,20),"")</f>
        <v/>
      </c>
      <c r="D98" s="195" t="str">
        <f ca="1">IF($A98=2,Auswertungen!Y101,"")</f>
        <v/>
      </c>
      <c r="G98" s="195" t="str">
        <f ca="1">IF($A98=2,Auswertungen!S101,"")</f>
        <v/>
      </c>
    </row>
    <row r="99" spans="1:7">
      <c r="A99" s="195" t="str">
        <f ca="1">IF(Auswertungen!D102&lt;&gt;"",2,"")</f>
        <v/>
      </c>
      <c r="B99" s="195" t="str">
        <f ca="1">IF(A99&lt;&gt;"",Auswertungen!C102,"")</f>
        <v/>
      </c>
      <c r="C99" s="195" t="str">
        <f ca="1">IF(A99=2,LEFT(Auswertungen!P102,20),"")</f>
        <v/>
      </c>
      <c r="D99" s="195" t="str">
        <f ca="1">IF($A99=2,Auswertungen!Y102,"")</f>
        <v/>
      </c>
      <c r="G99" s="195" t="str">
        <f ca="1">IF($A99=2,Auswertungen!S102,"")</f>
        <v/>
      </c>
    </row>
    <row r="100" spans="1:7">
      <c r="A100" s="195" t="str">
        <f ca="1">IF(Auswertungen!D103&lt;&gt;"",2,"")</f>
        <v/>
      </c>
      <c r="B100" s="195" t="str">
        <f ca="1">IF(A100&lt;&gt;"",Auswertungen!C103,"")</f>
        <v/>
      </c>
      <c r="C100" s="195" t="str">
        <f ca="1">IF(A100=2,LEFT(Auswertungen!P103,20),"")</f>
        <v/>
      </c>
      <c r="D100" s="195" t="str">
        <f ca="1">IF($A100=2,Auswertungen!Y103,"")</f>
        <v/>
      </c>
      <c r="G100" s="195" t="str">
        <f ca="1">IF($A100=2,Auswertungen!S103,"")</f>
        <v/>
      </c>
    </row>
    <row r="101" spans="1:7">
      <c r="A101" s="195" t="str">
        <f ca="1">IF(Auswertungen!D104&lt;&gt;"",2,"")</f>
        <v/>
      </c>
      <c r="B101" s="195" t="str">
        <f ca="1">IF(A101&lt;&gt;"",Auswertungen!C104,"")</f>
        <v/>
      </c>
      <c r="C101" s="195" t="str">
        <f ca="1">IF(A101=2,LEFT(Auswertungen!P104,20),"")</f>
        <v/>
      </c>
      <c r="D101" s="195" t="str">
        <f ca="1">IF($A101=2,Auswertungen!Y104,"")</f>
        <v/>
      </c>
      <c r="G101" s="195" t="str">
        <f ca="1">IF($A101=2,Auswertungen!S104,"")</f>
        <v/>
      </c>
    </row>
    <row r="102" spans="1:7">
      <c r="A102" s="195" t="str">
        <f ca="1">IF(Auswertungen!D105&lt;&gt;"",2,"")</f>
        <v/>
      </c>
      <c r="B102" s="195" t="str">
        <f ca="1">IF(A102&lt;&gt;"",Auswertungen!C105,"")</f>
        <v/>
      </c>
      <c r="C102" s="195" t="str">
        <f ca="1">IF(A102=2,LEFT(Auswertungen!P105,20),"")</f>
        <v/>
      </c>
      <c r="D102" s="195" t="str">
        <f ca="1">IF($A102=2,Auswertungen!Y105,"")</f>
        <v/>
      </c>
      <c r="G102" s="195" t="str">
        <f ca="1">IF($A102=2,Auswertungen!S105,"")</f>
        <v/>
      </c>
    </row>
    <row r="103" spans="1:7">
      <c r="A103" s="195" t="str">
        <f ca="1">IF(Auswertungen!D106&lt;&gt;"",2,"")</f>
        <v/>
      </c>
      <c r="B103" s="195" t="str">
        <f ca="1">IF(A103&lt;&gt;"",Auswertungen!C106,"")</f>
        <v/>
      </c>
      <c r="C103" s="195" t="str">
        <f ca="1">IF(A103=2,LEFT(Auswertungen!P106,20),"")</f>
        <v/>
      </c>
      <c r="D103" s="195" t="str">
        <f ca="1">IF($A103=2,Auswertungen!Y106,"")</f>
        <v/>
      </c>
      <c r="G103" s="195" t="str">
        <f ca="1">IF($A103=2,Auswertungen!S106,"")</f>
        <v/>
      </c>
    </row>
    <row r="104" spans="1:7">
      <c r="A104" s="195" t="str">
        <f ca="1">IF(Auswertungen!D107&lt;&gt;"",2,"")</f>
        <v/>
      </c>
      <c r="B104" s="195" t="str">
        <f ca="1">IF(A104&lt;&gt;"",Auswertungen!C107,"")</f>
        <v/>
      </c>
      <c r="C104" s="195" t="str">
        <f ca="1">IF(A104=2,LEFT(Auswertungen!P107,20),"")</f>
        <v/>
      </c>
      <c r="D104" s="195" t="str">
        <f ca="1">IF($A104=2,Auswertungen!Y107,"")</f>
        <v/>
      </c>
      <c r="G104" s="195" t="str">
        <f ca="1">IF($A104=2,Auswertungen!S107,"")</f>
        <v/>
      </c>
    </row>
    <row r="105" spans="1:7">
      <c r="A105" s="195" t="str">
        <f ca="1">IF(Auswertungen!D108&lt;&gt;"",2,"")</f>
        <v/>
      </c>
      <c r="B105" s="195" t="str">
        <f ca="1">IF(A105&lt;&gt;"",Auswertungen!C108,"")</f>
        <v/>
      </c>
      <c r="C105" s="195" t="str">
        <f ca="1">IF(A105=2,LEFT(Auswertungen!P108,20),"")</f>
        <v/>
      </c>
      <c r="D105" s="195" t="str">
        <f ca="1">IF($A105=2,Auswertungen!Y108,"")</f>
        <v/>
      </c>
      <c r="G105" s="195" t="str">
        <f ca="1">IF($A105=2,Auswertungen!S108,"")</f>
        <v/>
      </c>
    </row>
    <row r="106" spans="1:7">
      <c r="A106" s="195" t="str">
        <f ca="1">IF(Auswertungen!D109&lt;&gt;"",2,"")</f>
        <v/>
      </c>
      <c r="B106" s="195" t="str">
        <f ca="1">IF(A106&lt;&gt;"",Auswertungen!C109,"")</f>
        <v/>
      </c>
      <c r="C106" s="195" t="str">
        <f ca="1">IF(A106=2,LEFT(Auswertungen!P109,20),"")</f>
        <v/>
      </c>
      <c r="D106" s="195" t="str">
        <f ca="1">IF($A106=2,Auswertungen!Y109,"")</f>
        <v/>
      </c>
      <c r="G106" s="195" t="str">
        <f ca="1">IF($A106=2,Auswertungen!S109,"")</f>
        <v/>
      </c>
    </row>
    <row r="107" spans="1:7">
      <c r="A107" s="195" t="str">
        <f ca="1">IF(Auswertungen!D110&lt;&gt;"",2,"")</f>
        <v/>
      </c>
      <c r="B107" s="195" t="str">
        <f ca="1">IF(A107&lt;&gt;"",Auswertungen!C110,"")</f>
        <v/>
      </c>
      <c r="C107" s="195" t="str">
        <f ca="1">IF(A107=2,LEFT(Auswertungen!P110,20),"")</f>
        <v/>
      </c>
      <c r="D107" s="195" t="str">
        <f ca="1">IF($A107=2,Auswertungen!Y110,"")</f>
        <v/>
      </c>
      <c r="G107" s="195" t="str">
        <f ca="1">IF($A107=2,Auswertungen!S110,"")</f>
        <v/>
      </c>
    </row>
    <row r="108" spans="1:7">
      <c r="A108" s="195" t="str">
        <f ca="1">IF(Auswertungen!D111&lt;&gt;"",2,"")</f>
        <v/>
      </c>
      <c r="B108" s="195" t="str">
        <f ca="1">IF(A108&lt;&gt;"",Auswertungen!C111,"")</f>
        <v/>
      </c>
      <c r="C108" s="195" t="str">
        <f ca="1">IF(A108=2,LEFT(Auswertungen!P111,20),"")</f>
        <v/>
      </c>
      <c r="D108" s="195" t="str">
        <f ca="1">IF($A108=2,Auswertungen!Y111,"")</f>
        <v/>
      </c>
      <c r="G108" s="195" t="str">
        <f ca="1">IF($A108=2,Auswertungen!S111,"")</f>
        <v/>
      </c>
    </row>
    <row r="109" spans="1:7">
      <c r="A109" s="195" t="str">
        <f ca="1">IF(Auswertungen!D112&lt;&gt;"",2,"")</f>
        <v/>
      </c>
      <c r="B109" s="195" t="str">
        <f ca="1">IF(A109&lt;&gt;"",Auswertungen!C112,"")</f>
        <v/>
      </c>
      <c r="C109" s="195" t="str">
        <f ca="1">IF(A109=2,LEFT(Auswertungen!P112,20),"")</f>
        <v/>
      </c>
      <c r="D109" s="195" t="str">
        <f ca="1">IF($A109=2,Auswertungen!Y112,"")</f>
        <v/>
      </c>
      <c r="G109" s="195" t="str">
        <f ca="1">IF($A109=2,Auswertungen!S112,"")</f>
        <v/>
      </c>
    </row>
    <row r="110" spans="1:7">
      <c r="A110" s="195" t="str">
        <f>IF(Auswertungen!D113&lt;&gt;"",2,"")</f>
        <v/>
      </c>
      <c r="B110" s="195" t="str">
        <f>IF(A110&lt;&gt;"",Auswertungen!C113,"")</f>
        <v/>
      </c>
      <c r="C110" s="195" t="str">
        <f>IF(A110=2,LEFT(Auswertungen!P113,20),"")</f>
        <v/>
      </c>
      <c r="D110" s="195" t="str">
        <f>IF($A110=2,Auswertungen!Y113,"")</f>
        <v/>
      </c>
      <c r="G110" s="195" t="str">
        <f>IF($A110=2,Auswertungen!S113,"")</f>
        <v/>
      </c>
    </row>
    <row r="111" spans="1:7">
      <c r="A111" s="195" t="str">
        <f>IF(Auswertungen!D114&lt;&gt;"",2,"")</f>
        <v/>
      </c>
      <c r="B111" s="195" t="str">
        <f>IF(A111&lt;&gt;"",Auswertungen!C114,"")</f>
        <v/>
      </c>
      <c r="C111" s="195" t="str">
        <f>IF(A111=2,LEFT(Auswertungen!P114,20),"")</f>
        <v/>
      </c>
      <c r="D111" s="195" t="str">
        <f>IF($A111=2,Auswertungen!Y114,"")</f>
        <v/>
      </c>
      <c r="G111" s="195" t="str">
        <f>IF($A111=2,Auswertungen!S114,"")</f>
        <v/>
      </c>
    </row>
    <row r="112" spans="1:7">
      <c r="D112" s="204"/>
      <c r="G112" s="204"/>
    </row>
    <row r="113" spans="4:7">
      <c r="D113" s="204"/>
      <c r="G113" s="204"/>
    </row>
    <row r="114" spans="4:7">
      <c r="D114" s="204"/>
      <c r="G114" s="204"/>
    </row>
    <row r="115" spans="4:7">
      <c r="D115" s="204"/>
      <c r="G115" s="204"/>
    </row>
    <row r="116" spans="4:7">
      <c r="D116" s="204"/>
      <c r="G116" s="204"/>
    </row>
    <row r="117" spans="4:7">
      <c r="D117" s="204"/>
      <c r="G117" s="204"/>
    </row>
    <row r="118" spans="4:7">
      <c r="D118" s="204"/>
      <c r="G118" s="204"/>
    </row>
    <row r="119" spans="4:7">
      <c r="D119" s="204"/>
      <c r="G119" s="204"/>
    </row>
    <row r="120" spans="4:7">
      <c r="D120" s="204"/>
      <c r="G120" s="204"/>
    </row>
    <row r="121" spans="4:7">
      <c r="D121" s="204"/>
      <c r="G121" s="204"/>
    </row>
    <row r="122" spans="4:7">
      <c r="D122" s="204"/>
      <c r="G122" s="204"/>
    </row>
    <row r="123" spans="4:7">
      <c r="D123" s="204"/>
      <c r="G123" s="204"/>
    </row>
    <row r="124" spans="4:7">
      <c r="D124" s="204"/>
      <c r="G124" s="204"/>
    </row>
    <row r="125" spans="4:7">
      <c r="D125" s="204"/>
      <c r="G125" s="204"/>
    </row>
    <row r="126" spans="4:7">
      <c r="D126" s="204"/>
      <c r="G126" s="204"/>
    </row>
    <row r="127" spans="4:7">
      <c r="D127" s="204"/>
      <c r="G127" s="204"/>
    </row>
    <row r="128" spans="4:7">
      <c r="D128" s="204"/>
      <c r="G128" s="204"/>
    </row>
    <row r="129" spans="4:7">
      <c r="D129" s="204"/>
      <c r="G129" s="204"/>
    </row>
    <row r="130" spans="4:7">
      <c r="D130" s="204"/>
      <c r="G130" s="204"/>
    </row>
    <row r="131" spans="4:7">
      <c r="D131" s="204"/>
      <c r="G131" s="204"/>
    </row>
    <row r="132" spans="4:7">
      <c r="D132" s="204"/>
      <c r="G132" s="204"/>
    </row>
    <row r="133" spans="4:7">
      <c r="D133" s="204"/>
      <c r="G133" s="204"/>
    </row>
    <row r="134" spans="4:7">
      <c r="D134" s="204"/>
      <c r="G134" s="204"/>
    </row>
    <row r="135" spans="4:7">
      <c r="D135" s="204"/>
      <c r="G135" s="204"/>
    </row>
    <row r="136" spans="4:7">
      <c r="D136" s="204"/>
      <c r="G136" s="204"/>
    </row>
    <row r="137" spans="4:7">
      <c r="D137" s="204"/>
      <c r="G137" s="204"/>
    </row>
    <row r="138" spans="4:7">
      <c r="D138" s="204"/>
      <c r="G138" s="204"/>
    </row>
    <row r="139" spans="4:7">
      <c r="D139" s="204"/>
      <c r="G139" s="204"/>
    </row>
    <row r="140" spans="4:7">
      <c r="D140" s="204"/>
      <c r="G140" s="204"/>
    </row>
    <row r="141" spans="4:7">
      <c r="D141" s="204"/>
      <c r="G141" s="204"/>
    </row>
    <row r="142" spans="4:7">
      <c r="D142" s="204"/>
      <c r="G142" s="204"/>
    </row>
    <row r="143" spans="4:7">
      <c r="D143" s="204"/>
      <c r="G143" s="204"/>
    </row>
    <row r="144" spans="4:7">
      <c r="D144" s="204"/>
      <c r="G144" s="204"/>
    </row>
    <row r="145" spans="4:7">
      <c r="D145" s="204"/>
      <c r="G145" s="204"/>
    </row>
    <row r="146" spans="4:7">
      <c r="D146" s="204"/>
      <c r="G146" s="204"/>
    </row>
    <row r="147" spans="4:7">
      <c r="D147" s="204"/>
      <c r="G147" s="204"/>
    </row>
    <row r="148" spans="4:7">
      <c r="D148" s="204"/>
      <c r="G148" s="204"/>
    </row>
    <row r="149" spans="4:7">
      <c r="D149" s="204"/>
      <c r="G149" s="204"/>
    </row>
    <row r="150" spans="4:7">
      <c r="D150" s="204"/>
      <c r="G150" s="204"/>
    </row>
    <row r="151" spans="4:7">
      <c r="D151" s="204"/>
      <c r="G151" s="204"/>
    </row>
    <row r="152" spans="4:7">
      <c r="D152" s="204"/>
      <c r="G152" s="204"/>
    </row>
    <row r="153" spans="4:7">
      <c r="D153" s="204"/>
      <c r="G153" s="204"/>
    </row>
    <row r="154" spans="4:7">
      <c r="D154" s="204"/>
      <c r="G154" s="204"/>
    </row>
    <row r="155" spans="4:7">
      <c r="D155" s="204"/>
      <c r="G155" s="204"/>
    </row>
    <row r="156" spans="4:7">
      <c r="D156" s="204"/>
      <c r="G156" s="204"/>
    </row>
    <row r="157" spans="4:7">
      <c r="D157" s="204"/>
      <c r="G157" s="204"/>
    </row>
    <row r="158" spans="4:7">
      <c r="D158" s="204"/>
      <c r="G158" s="204"/>
    </row>
    <row r="159" spans="4:7">
      <c r="D159" s="204"/>
      <c r="G159" s="204"/>
    </row>
    <row r="160" spans="4:7">
      <c r="D160" s="204"/>
      <c r="G160" s="204"/>
    </row>
    <row r="161" spans="4:7">
      <c r="D161" s="204"/>
      <c r="G161" s="204"/>
    </row>
    <row r="162" spans="4:7">
      <c r="D162" s="204"/>
      <c r="G162" s="204"/>
    </row>
    <row r="163" spans="4:7">
      <c r="D163" s="204"/>
      <c r="G163" s="204"/>
    </row>
    <row r="164" spans="4:7">
      <c r="D164" s="204"/>
      <c r="G164" s="204"/>
    </row>
    <row r="165" spans="4:7">
      <c r="D165" s="204"/>
      <c r="G165" s="204"/>
    </row>
    <row r="166" spans="4:7">
      <c r="D166" s="204"/>
      <c r="G166" s="204"/>
    </row>
    <row r="167" spans="4:7">
      <c r="D167" s="204"/>
      <c r="G167" s="204"/>
    </row>
    <row r="168" spans="4:7">
      <c r="D168" s="204"/>
      <c r="G168" s="204"/>
    </row>
    <row r="169" spans="4:7">
      <c r="D169" s="204"/>
      <c r="G169" s="204"/>
    </row>
    <row r="170" spans="4:7">
      <c r="D170" s="204"/>
      <c r="G170" s="204"/>
    </row>
    <row r="171" spans="4:7">
      <c r="D171" s="204"/>
      <c r="G171" s="204"/>
    </row>
    <row r="172" spans="4:7">
      <c r="D172" s="204"/>
      <c r="G172" s="204"/>
    </row>
    <row r="173" spans="4:7">
      <c r="D173" s="204"/>
      <c r="G173" s="204"/>
    </row>
    <row r="174" spans="4:7">
      <c r="D174" s="204"/>
      <c r="G174" s="204"/>
    </row>
    <row r="175" spans="4:7">
      <c r="D175" s="204"/>
      <c r="G175" s="204"/>
    </row>
    <row r="176" spans="4:7">
      <c r="D176" s="204"/>
      <c r="G176" s="204"/>
    </row>
    <row r="177" spans="4:7">
      <c r="D177" s="204"/>
      <c r="G177" s="204"/>
    </row>
    <row r="178" spans="4:7">
      <c r="D178" s="204"/>
      <c r="G178" s="204"/>
    </row>
    <row r="179" spans="4:7">
      <c r="D179" s="204"/>
      <c r="G179" s="204"/>
    </row>
    <row r="180" spans="4:7">
      <c r="D180" s="204"/>
      <c r="G180" s="204"/>
    </row>
    <row r="181" spans="4:7">
      <c r="D181" s="204"/>
      <c r="G181" s="204"/>
    </row>
    <row r="182" spans="4:7">
      <c r="D182" s="204"/>
      <c r="G182" s="204"/>
    </row>
    <row r="183" spans="4:7">
      <c r="D183" s="204"/>
      <c r="G183" s="204"/>
    </row>
    <row r="184" spans="4:7">
      <c r="D184" s="204"/>
      <c r="G184" s="204"/>
    </row>
    <row r="185" spans="4:7">
      <c r="D185" s="204"/>
      <c r="G185" s="204"/>
    </row>
    <row r="186" spans="4:7">
      <c r="D186" s="204"/>
      <c r="G186" s="204"/>
    </row>
    <row r="187" spans="4:7">
      <c r="D187" s="204"/>
      <c r="G187" s="204"/>
    </row>
    <row r="188" spans="4:7">
      <c r="D188" s="204"/>
      <c r="G188" s="204"/>
    </row>
    <row r="189" spans="4:7">
      <c r="D189" s="204"/>
      <c r="G189" s="204"/>
    </row>
    <row r="190" spans="4:7">
      <c r="D190" s="204"/>
      <c r="G190" s="204"/>
    </row>
    <row r="191" spans="4:7">
      <c r="D191" s="204"/>
      <c r="G191" s="204"/>
    </row>
    <row r="192" spans="4:7">
      <c r="D192" s="204"/>
      <c r="G192" s="204"/>
    </row>
    <row r="193" spans="4:7">
      <c r="D193" s="204"/>
      <c r="G193" s="204"/>
    </row>
    <row r="194" spans="4:7">
      <c r="D194" s="204"/>
      <c r="G194" s="204"/>
    </row>
    <row r="195" spans="4:7">
      <c r="D195" s="204"/>
      <c r="G195" s="204"/>
    </row>
    <row r="196" spans="4:7">
      <c r="D196" s="204"/>
      <c r="G196" s="204"/>
    </row>
    <row r="197" spans="4:7">
      <c r="D197" s="204"/>
      <c r="G197" s="204"/>
    </row>
    <row r="198" spans="4:7">
      <c r="D198" s="204"/>
      <c r="G198" s="204"/>
    </row>
    <row r="199" spans="4:7">
      <c r="D199" s="204"/>
      <c r="G199" s="204"/>
    </row>
    <row r="200" spans="4:7">
      <c r="D200" s="204"/>
      <c r="G200" s="204"/>
    </row>
    <row r="201" spans="4:7">
      <c r="D201" s="204"/>
      <c r="G201" s="204"/>
    </row>
    <row r="202" spans="4:7">
      <c r="D202" s="204"/>
      <c r="G202" s="204"/>
    </row>
    <row r="203" spans="4:7">
      <c r="D203" s="204"/>
      <c r="G203" s="204"/>
    </row>
    <row r="204" spans="4:7">
      <c r="D204" s="204"/>
      <c r="G204" s="204"/>
    </row>
    <row r="205" spans="4:7">
      <c r="D205" s="204"/>
      <c r="G205" s="204"/>
    </row>
    <row r="206" spans="4:7">
      <c r="D206" s="204"/>
      <c r="G206" s="204"/>
    </row>
    <row r="207" spans="4:7">
      <c r="D207" s="204"/>
      <c r="G207" s="204"/>
    </row>
    <row r="208" spans="4:7">
      <c r="D208" s="204"/>
      <c r="G208" s="204"/>
    </row>
    <row r="209" spans="4:7">
      <c r="D209" s="204"/>
      <c r="G209" s="204"/>
    </row>
    <row r="210" spans="4:7">
      <c r="D210" s="204"/>
      <c r="G210" s="204"/>
    </row>
    <row r="211" spans="4:7">
      <c r="D211" s="204"/>
      <c r="G211" s="204"/>
    </row>
    <row r="212" spans="4:7">
      <c r="D212" s="204"/>
      <c r="G212" s="204"/>
    </row>
    <row r="213" spans="4:7">
      <c r="D213" s="204"/>
      <c r="G213" s="204"/>
    </row>
    <row r="214" spans="4:7">
      <c r="D214" s="204"/>
      <c r="G214" s="204"/>
    </row>
    <row r="215" spans="4:7">
      <c r="D215" s="204"/>
      <c r="G215" s="204"/>
    </row>
    <row r="216" spans="4:7">
      <c r="D216" s="204"/>
      <c r="G216" s="204"/>
    </row>
    <row r="217" spans="4:7">
      <c r="D217" s="204"/>
      <c r="G217" s="204"/>
    </row>
    <row r="218" spans="4:7">
      <c r="D218" s="204"/>
      <c r="G218" s="204"/>
    </row>
    <row r="219" spans="4:7">
      <c r="D219" s="204"/>
      <c r="G219" s="204"/>
    </row>
    <row r="220" spans="4:7">
      <c r="D220" s="204"/>
      <c r="G220" s="204"/>
    </row>
    <row r="221" spans="4:7">
      <c r="D221" s="204"/>
      <c r="G221" s="204"/>
    </row>
    <row r="222" spans="4:7">
      <c r="D222" s="204"/>
      <c r="G222" s="204"/>
    </row>
    <row r="223" spans="4:7">
      <c r="D223" s="204"/>
      <c r="G223" s="204"/>
    </row>
    <row r="224" spans="4:7">
      <c r="D224" s="204"/>
      <c r="G224" s="204"/>
    </row>
    <row r="225" spans="4:7">
      <c r="D225" s="204"/>
      <c r="G225" s="204"/>
    </row>
    <row r="226" spans="4:7">
      <c r="D226" s="204"/>
      <c r="G226" s="204"/>
    </row>
    <row r="227" spans="4:7">
      <c r="D227" s="204"/>
      <c r="G227" s="204"/>
    </row>
    <row r="228" spans="4:7">
      <c r="D228" s="204"/>
      <c r="G228" s="204"/>
    </row>
    <row r="229" spans="4:7">
      <c r="D229" s="204"/>
      <c r="G229" s="204"/>
    </row>
    <row r="230" spans="4:7">
      <c r="D230" s="204"/>
      <c r="G230" s="204"/>
    </row>
    <row r="231" spans="4:7">
      <c r="D231" s="204"/>
      <c r="G231" s="204"/>
    </row>
    <row r="232" spans="4:7">
      <c r="D232" s="204"/>
      <c r="G232" s="204"/>
    </row>
    <row r="233" spans="4:7">
      <c r="D233" s="204"/>
      <c r="G233" s="204"/>
    </row>
    <row r="234" spans="4:7">
      <c r="D234" s="204"/>
      <c r="G234" s="204"/>
    </row>
    <row r="235" spans="4:7">
      <c r="D235" s="204"/>
      <c r="G235" s="204"/>
    </row>
    <row r="236" spans="4:7">
      <c r="D236" s="204"/>
      <c r="G236" s="204"/>
    </row>
    <row r="237" spans="4:7">
      <c r="D237" s="204"/>
      <c r="G237" s="204"/>
    </row>
    <row r="238" spans="4:7">
      <c r="D238" s="204"/>
      <c r="G238" s="204"/>
    </row>
    <row r="239" spans="4:7">
      <c r="D239" s="204"/>
      <c r="G239" s="204"/>
    </row>
    <row r="240" spans="4:7">
      <c r="D240" s="204"/>
      <c r="G240" s="204"/>
    </row>
    <row r="241" spans="4:7">
      <c r="D241" s="204"/>
      <c r="G241" s="204"/>
    </row>
    <row r="242" spans="4:7">
      <c r="D242" s="204"/>
      <c r="G242" s="204"/>
    </row>
    <row r="243" spans="4:7">
      <c r="D243" s="204"/>
      <c r="G243" s="204"/>
    </row>
    <row r="244" spans="4:7">
      <c r="D244" s="204"/>
      <c r="G244" s="204"/>
    </row>
    <row r="245" spans="4:7">
      <c r="D245" s="204"/>
      <c r="G245" s="204"/>
    </row>
    <row r="246" spans="4:7">
      <c r="D246" s="204"/>
      <c r="G246" s="204"/>
    </row>
    <row r="247" spans="4:7">
      <c r="D247" s="204"/>
      <c r="G247" s="204"/>
    </row>
    <row r="248" spans="4:7">
      <c r="D248" s="204"/>
      <c r="G248" s="204"/>
    </row>
    <row r="249" spans="4:7">
      <c r="D249" s="204"/>
      <c r="G249" s="204"/>
    </row>
    <row r="250" spans="4:7">
      <c r="D250" s="204"/>
      <c r="G250" s="204"/>
    </row>
    <row r="251" spans="4:7">
      <c r="D251" s="204"/>
      <c r="G251" s="204"/>
    </row>
    <row r="252" spans="4:7">
      <c r="D252" s="204"/>
      <c r="G252" s="204"/>
    </row>
    <row r="253" spans="4:7">
      <c r="D253" s="204"/>
      <c r="G253" s="204"/>
    </row>
    <row r="254" spans="4:7">
      <c r="D254" s="204"/>
      <c r="G254" s="204"/>
    </row>
    <row r="255" spans="4:7">
      <c r="D255" s="204"/>
      <c r="G255" s="204"/>
    </row>
    <row r="256" spans="4:7">
      <c r="D256" s="204"/>
      <c r="G256" s="204"/>
    </row>
    <row r="257" spans="4:7">
      <c r="D257" s="204"/>
      <c r="G257" s="204"/>
    </row>
    <row r="258" spans="4:7">
      <c r="D258" s="204"/>
      <c r="G258" s="204"/>
    </row>
    <row r="259" spans="4:7">
      <c r="D259" s="204"/>
      <c r="G259" s="204"/>
    </row>
    <row r="260" spans="4:7">
      <c r="D260" s="204"/>
      <c r="G260" s="204"/>
    </row>
    <row r="261" spans="4:7">
      <c r="D261" s="204"/>
      <c r="G261" s="204"/>
    </row>
    <row r="262" spans="4:7">
      <c r="D262" s="204"/>
      <c r="G262" s="204"/>
    </row>
    <row r="263" spans="4:7">
      <c r="D263" s="204"/>
      <c r="G263" s="204"/>
    </row>
    <row r="264" spans="4:7">
      <c r="D264" s="204"/>
      <c r="G264" s="204"/>
    </row>
    <row r="265" spans="4:7">
      <c r="D265" s="204"/>
      <c r="G265" s="204"/>
    </row>
    <row r="266" spans="4:7">
      <c r="D266" s="204"/>
      <c r="G266" s="204"/>
    </row>
    <row r="267" spans="4:7">
      <c r="D267" s="204"/>
      <c r="G267" s="204"/>
    </row>
    <row r="268" spans="4:7">
      <c r="D268" s="204"/>
      <c r="G268" s="204"/>
    </row>
    <row r="269" spans="4:7">
      <c r="D269" s="204"/>
      <c r="G269" s="204"/>
    </row>
    <row r="270" spans="4:7">
      <c r="D270" s="204"/>
      <c r="G270" s="204"/>
    </row>
    <row r="271" spans="4:7">
      <c r="D271" s="204"/>
      <c r="G271" s="204"/>
    </row>
    <row r="272" spans="4:7">
      <c r="D272" s="204"/>
      <c r="G272" s="204"/>
    </row>
    <row r="273" spans="4:7">
      <c r="D273" s="204"/>
      <c r="G273" s="204"/>
    </row>
    <row r="274" spans="4:7">
      <c r="D274" s="204"/>
      <c r="G274" s="204"/>
    </row>
    <row r="275" spans="4:7">
      <c r="D275" s="204"/>
      <c r="G275" s="204"/>
    </row>
    <row r="276" spans="4:7">
      <c r="D276" s="204"/>
      <c r="G276" s="204"/>
    </row>
    <row r="277" spans="4:7">
      <c r="D277" s="204"/>
      <c r="G277" s="204"/>
    </row>
    <row r="278" spans="4:7">
      <c r="D278" s="204"/>
      <c r="G278" s="204"/>
    </row>
    <row r="279" spans="4:7">
      <c r="D279" s="204"/>
      <c r="G279" s="204"/>
    </row>
    <row r="280" spans="4:7">
      <c r="D280" s="204"/>
      <c r="G280" s="204"/>
    </row>
    <row r="281" spans="4:7">
      <c r="D281" s="204"/>
      <c r="G281" s="204"/>
    </row>
    <row r="282" spans="4:7">
      <c r="D282" s="204"/>
      <c r="G282" s="204"/>
    </row>
    <row r="283" spans="4:7">
      <c r="D283" s="204"/>
      <c r="G283" s="204"/>
    </row>
    <row r="284" spans="4:7">
      <c r="D284" s="204"/>
      <c r="G284" s="204"/>
    </row>
    <row r="285" spans="4:7">
      <c r="D285" s="204"/>
      <c r="G285" s="204"/>
    </row>
    <row r="286" spans="4:7">
      <c r="D286" s="204"/>
      <c r="G286" s="204"/>
    </row>
    <row r="287" spans="4:7">
      <c r="D287" s="204"/>
      <c r="G287" s="204"/>
    </row>
    <row r="288" spans="4:7">
      <c r="D288" s="204"/>
      <c r="G288" s="204"/>
    </row>
    <row r="289" spans="4:7">
      <c r="D289" s="204"/>
      <c r="G289" s="204"/>
    </row>
    <row r="290" spans="4:7">
      <c r="D290" s="204"/>
      <c r="G290" s="204"/>
    </row>
    <row r="291" spans="4:7">
      <c r="D291" s="204"/>
      <c r="G291" s="204"/>
    </row>
    <row r="292" spans="4:7">
      <c r="D292" s="204"/>
      <c r="G292" s="204"/>
    </row>
    <row r="293" spans="4:7">
      <c r="D293" s="204"/>
      <c r="G293" s="204"/>
    </row>
    <row r="294" spans="4:7">
      <c r="D294" s="204"/>
      <c r="G294" s="204"/>
    </row>
    <row r="295" spans="4:7">
      <c r="D295" s="204"/>
      <c r="G295" s="204"/>
    </row>
    <row r="296" spans="4:7">
      <c r="D296" s="204"/>
      <c r="G296" s="204"/>
    </row>
    <row r="297" spans="4:7">
      <c r="D297" s="204"/>
      <c r="G297" s="204"/>
    </row>
    <row r="298" spans="4:7">
      <c r="D298" s="204"/>
      <c r="G298" s="204"/>
    </row>
    <row r="299" spans="4:7">
      <c r="D299" s="204"/>
      <c r="G299" s="204"/>
    </row>
    <row r="300" spans="4:7">
      <c r="D300" s="204"/>
      <c r="G300" s="204"/>
    </row>
    <row r="301" spans="4:7">
      <c r="D301" s="204"/>
      <c r="G301" s="204"/>
    </row>
    <row r="302" spans="4:7">
      <c r="D302" s="204"/>
      <c r="G302" s="204"/>
    </row>
    <row r="303" spans="4:7">
      <c r="D303" s="204"/>
      <c r="G303" s="204"/>
    </row>
    <row r="304" spans="4:7">
      <c r="D304" s="204"/>
      <c r="G304" s="204"/>
    </row>
    <row r="305" spans="4:7">
      <c r="D305" s="204"/>
      <c r="G305" s="204"/>
    </row>
    <row r="306" spans="4:7">
      <c r="D306" s="204"/>
      <c r="G306" s="204"/>
    </row>
    <row r="307" spans="4:7">
      <c r="D307" s="204"/>
      <c r="G307" s="204"/>
    </row>
    <row r="308" spans="4:7">
      <c r="D308" s="204"/>
      <c r="G308" s="204"/>
    </row>
    <row r="309" spans="4:7">
      <c r="D309" s="204"/>
      <c r="G309" s="204"/>
    </row>
    <row r="310" spans="4:7">
      <c r="D310" s="204"/>
      <c r="G310" s="204"/>
    </row>
    <row r="311" spans="4:7">
      <c r="D311" s="204"/>
      <c r="G311" s="204"/>
    </row>
    <row r="312" spans="4:7">
      <c r="D312" s="204"/>
      <c r="G312" s="204"/>
    </row>
    <row r="313" spans="4:7">
      <c r="D313" s="204"/>
      <c r="G313" s="204"/>
    </row>
    <row r="314" spans="4:7">
      <c r="D314" s="204"/>
      <c r="G314" s="204"/>
    </row>
    <row r="315" spans="4:7">
      <c r="D315" s="204"/>
      <c r="G315" s="204"/>
    </row>
    <row r="316" spans="4:7">
      <c r="D316" s="204"/>
      <c r="G316" s="204"/>
    </row>
    <row r="317" spans="4:7">
      <c r="D317" s="204"/>
      <c r="G317" s="204"/>
    </row>
    <row r="318" spans="4:7">
      <c r="D318" s="204"/>
      <c r="G318" s="204"/>
    </row>
    <row r="319" spans="4:7">
      <c r="D319" s="204"/>
      <c r="G319" s="204"/>
    </row>
    <row r="320" spans="4:7">
      <c r="D320" s="204"/>
      <c r="G320" s="204"/>
    </row>
    <row r="321" spans="4:7">
      <c r="D321" s="204"/>
      <c r="G321" s="204"/>
    </row>
    <row r="322" spans="4:7">
      <c r="D322" s="204"/>
      <c r="G322" s="204"/>
    </row>
    <row r="323" spans="4:7">
      <c r="D323" s="204"/>
      <c r="G323" s="204"/>
    </row>
    <row r="324" spans="4:7">
      <c r="D324" s="204"/>
      <c r="G324" s="204"/>
    </row>
    <row r="325" spans="4:7">
      <c r="D325" s="204"/>
      <c r="G325" s="204"/>
    </row>
    <row r="326" spans="4:7">
      <c r="D326" s="204"/>
      <c r="G326" s="204"/>
    </row>
    <row r="327" spans="4:7">
      <c r="D327" s="204"/>
      <c r="G327" s="204"/>
    </row>
    <row r="328" spans="4:7">
      <c r="D328" s="204"/>
      <c r="G328" s="204"/>
    </row>
    <row r="329" spans="4:7">
      <c r="D329" s="204"/>
      <c r="G329" s="204"/>
    </row>
    <row r="330" spans="4:7">
      <c r="D330" s="204"/>
      <c r="G330" s="204"/>
    </row>
    <row r="331" spans="4:7">
      <c r="D331" s="204"/>
      <c r="G331" s="204"/>
    </row>
    <row r="332" spans="4:7">
      <c r="D332" s="204"/>
      <c r="G332" s="204"/>
    </row>
    <row r="333" spans="4:7">
      <c r="D333" s="204"/>
      <c r="G333" s="204"/>
    </row>
    <row r="334" spans="4:7">
      <c r="D334" s="204"/>
      <c r="G334" s="204"/>
    </row>
    <row r="335" spans="4:7">
      <c r="D335" s="204"/>
      <c r="G335" s="204"/>
    </row>
    <row r="336" spans="4:7">
      <c r="D336" s="204"/>
      <c r="G336" s="204"/>
    </row>
    <row r="337" spans="4:7">
      <c r="D337" s="204"/>
      <c r="G337" s="204"/>
    </row>
    <row r="338" spans="4:7">
      <c r="D338" s="204"/>
      <c r="G338" s="204"/>
    </row>
    <row r="339" spans="4:7">
      <c r="D339" s="204"/>
      <c r="G339" s="204"/>
    </row>
    <row r="340" spans="4:7">
      <c r="D340" s="204"/>
      <c r="G340" s="204"/>
    </row>
    <row r="341" spans="4:7">
      <c r="D341" s="204"/>
      <c r="G341" s="204"/>
    </row>
    <row r="342" spans="4:7">
      <c r="D342" s="204"/>
      <c r="G342" s="204"/>
    </row>
    <row r="343" spans="4:7">
      <c r="D343" s="204"/>
      <c r="G343" s="204"/>
    </row>
    <row r="344" spans="4:7">
      <c r="D344" s="204"/>
      <c r="G344" s="204"/>
    </row>
    <row r="345" spans="4:7">
      <c r="D345" s="204"/>
      <c r="G345" s="204"/>
    </row>
    <row r="346" spans="4:7">
      <c r="D346" s="204"/>
      <c r="G346" s="204"/>
    </row>
    <row r="347" spans="4:7">
      <c r="D347" s="204"/>
      <c r="G347" s="204"/>
    </row>
    <row r="348" spans="4:7">
      <c r="D348" s="204"/>
      <c r="G348" s="204"/>
    </row>
    <row r="349" spans="4:7">
      <c r="D349" s="204"/>
      <c r="G349" s="204"/>
    </row>
    <row r="350" spans="4:7">
      <c r="D350" s="204"/>
      <c r="G350" s="204"/>
    </row>
    <row r="351" spans="4:7">
      <c r="D351" s="204"/>
      <c r="G351" s="204"/>
    </row>
    <row r="352" spans="4:7">
      <c r="D352" s="204"/>
      <c r="G352" s="204"/>
    </row>
    <row r="353" spans="4:7">
      <c r="D353" s="204"/>
      <c r="G353" s="204"/>
    </row>
    <row r="354" spans="4:7">
      <c r="D354" s="204"/>
      <c r="G354" s="204"/>
    </row>
    <row r="355" spans="4:7">
      <c r="D355" s="204"/>
      <c r="G355" s="204"/>
    </row>
    <row r="356" spans="4:7">
      <c r="D356" s="204"/>
      <c r="G356" s="204"/>
    </row>
    <row r="357" spans="4:7">
      <c r="D357" s="204"/>
      <c r="G357" s="204"/>
    </row>
    <row r="358" spans="4:7">
      <c r="D358" s="204"/>
      <c r="G358" s="204"/>
    </row>
    <row r="359" spans="4:7">
      <c r="D359" s="204"/>
      <c r="G359" s="204"/>
    </row>
    <row r="360" spans="4:7">
      <c r="D360" s="204"/>
      <c r="G360" s="204"/>
    </row>
    <row r="361" spans="4:7">
      <c r="D361" s="204"/>
      <c r="G361" s="204"/>
    </row>
    <row r="362" spans="4:7">
      <c r="D362" s="204"/>
      <c r="G362" s="204"/>
    </row>
    <row r="363" spans="4:7">
      <c r="D363" s="204"/>
      <c r="G363" s="204"/>
    </row>
    <row r="364" spans="4:7">
      <c r="D364" s="204"/>
      <c r="G364" s="204"/>
    </row>
    <row r="365" spans="4:7">
      <c r="D365" s="204"/>
      <c r="G365" s="204"/>
    </row>
    <row r="366" spans="4:7">
      <c r="D366" s="204"/>
      <c r="G366" s="204"/>
    </row>
    <row r="367" spans="4:7">
      <c r="D367" s="204"/>
      <c r="G367" s="204"/>
    </row>
    <row r="368" spans="4:7">
      <c r="D368" s="204"/>
      <c r="G368" s="204"/>
    </row>
    <row r="369" spans="4:7">
      <c r="D369" s="204"/>
      <c r="G369" s="204"/>
    </row>
    <row r="370" spans="4:7">
      <c r="D370" s="204"/>
      <c r="G370" s="204"/>
    </row>
    <row r="371" spans="4:7">
      <c r="D371" s="204"/>
      <c r="G371" s="204"/>
    </row>
    <row r="372" spans="4:7">
      <c r="D372" s="204"/>
      <c r="G372" s="204"/>
    </row>
    <row r="373" spans="4:7">
      <c r="D373" s="204"/>
      <c r="G373" s="204"/>
    </row>
    <row r="374" spans="4:7">
      <c r="D374" s="204"/>
      <c r="G374" s="204"/>
    </row>
    <row r="375" spans="4:7">
      <c r="D375" s="204"/>
      <c r="G375" s="204"/>
    </row>
    <row r="376" spans="4:7">
      <c r="D376" s="204"/>
      <c r="G376" s="204"/>
    </row>
    <row r="377" spans="4:7">
      <c r="D377" s="204"/>
      <c r="G377" s="204"/>
    </row>
    <row r="378" spans="4:7">
      <c r="D378" s="204"/>
      <c r="G378" s="204"/>
    </row>
    <row r="379" spans="4:7">
      <c r="D379" s="204"/>
      <c r="G379" s="204"/>
    </row>
    <row r="380" spans="4:7">
      <c r="D380" s="204"/>
      <c r="G380" s="204"/>
    </row>
    <row r="381" spans="4:7">
      <c r="D381" s="204"/>
      <c r="G381" s="204"/>
    </row>
    <row r="382" spans="4:7">
      <c r="D382" s="204"/>
      <c r="G382" s="204"/>
    </row>
    <row r="383" spans="4:7">
      <c r="D383" s="204"/>
      <c r="G383" s="204"/>
    </row>
    <row r="384" spans="4:7">
      <c r="D384" s="204"/>
      <c r="G384" s="204"/>
    </row>
    <row r="385" spans="4:7">
      <c r="D385" s="204"/>
      <c r="G385" s="204"/>
    </row>
    <row r="386" spans="4:7">
      <c r="D386" s="204"/>
      <c r="G386" s="204"/>
    </row>
    <row r="387" spans="4:7">
      <c r="D387" s="204"/>
      <c r="G387" s="204"/>
    </row>
    <row r="388" spans="4:7">
      <c r="D388" s="204"/>
      <c r="G388" s="204"/>
    </row>
    <row r="389" spans="4:7">
      <c r="D389" s="204"/>
      <c r="G389" s="204"/>
    </row>
    <row r="390" spans="4:7">
      <c r="D390" s="204"/>
      <c r="G390" s="204"/>
    </row>
    <row r="391" spans="4:7">
      <c r="D391" s="204"/>
      <c r="G391" s="204"/>
    </row>
    <row r="392" spans="4:7">
      <c r="D392" s="204"/>
      <c r="G392" s="204"/>
    </row>
    <row r="393" spans="4:7">
      <c r="D393" s="204"/>
      <c r="G393" s="204"/>
    </row>
    <row r="394" spans="4:7">
      <c r="D394" s="204"/>
      <c r="G394" s="204"/>
    </row>
    <row r="395" spans="4:7">
      <c r="D395" s="204"/>
      <c r="G395" s="204"/>
    </row>
    <row r="396" spans="4:7">
      <c r="D396" s="204"/>
      <c r="G396" s="204"/>
    </row>
    <row r="397" spans="4:7">
      <c r="D397" s="204"/>
      <c r="G397" s="204"/>
    </row>
    <row r="398" spans="4:7">
      <c r="D398" s="204"/>
      <c r="G398" s="204"/>
    </row>
    <row r="399" spans="4:7">
      <c r="D399" s="204"/>
      <c r="G399" s="204"/>
    </row>
    <row r="400" spans="4:7">
      <c r="D400" s="204"/>
      <c r="G400" s="204"/>
    </row>
    <row r="401" spans="4:7">
      <c r="D401" s="204"/>
      <c r="G401" s="204"/>
    </row>
    <row r="402" spans="4:7">
      <c r="D402" s="204"/>
      <c r="G402" s="204"/>
    </row>
    <row r="403" spans="4:7">
      <c r="D403" s="204"/>
      <c r="G403" s="204"/>
    </row>
    <row r="404" spans="4:7">
      <c r="D404" s="204"/>
      <c r="G404" s="204"/>
    </row>
    <row r="405" spans="4:7">
      <c r="D405" s="204"/>
      <c r="G405" s="204"/>
    </row>
    <row r="406" spans="4:7">
      <c r="D406" s="204"/>
      <c r="G406" s="204"/>
    </row>
    <row r="407" spans="4:7">
      <c r="D407" s="204"/>
      <c r="G407" s="204"/>
    </row>
    <row r="408" spans="4:7">
      <c r="D408" s="204"/>
      <c r="G408" s="204"/>
    </row>
    <row r="409" spans="4:7">
      <c r="D409" s="204"/>
      <c r="G409" s="204"/>
    </row>
    <row r="410" spans="4:7">
      <c r="D410" s="204"/>
      <c r="G410" s="204"/>
    </row>
    <row r="411" spans="4:7">
      <c r="D411" s="204"/>
      <c r="G411" s="204"/>
    </row>
    <row r="412" spans="4:7">
      <c r="D412" s="204"/>
      <c r="G412" s="204"/>
    </row>
    <row r="413" spans="4:7">
      <c r="D413" s="204"/>
      <c r="G413" s="204"/>
    </row>
    <row r="414" spans="4:7">
      <c r="D414" s="204"/>
      <c r="G414" s="204"/>
    </row>
    <row r="415" spans="4:7">
      <c r="D415" s="204"/>
      <c r="G415" s="204"/>
    </row>
    <row r="416" spans="4:7">
      <c r="D416" s="204"/>
      <c r="G416" s="204"/>
    </row>
    <row r="417" spans="4:7">
      <c r="D417" s="204"/>
      <c r="G417" s="204"/>
    </row>
    <row r="418" spans="4:7">
      <c r="D418" s="204"/>
      <c r="G418" s="204"/>
    </row>
    <row r="419" spans="4:7">
      <c r="D419" s="204"/>
      <c r="G419" s="204"/>
    </row>
    <row r="420" spans="4:7">
      <c r="D420" s="204"/>
      <c r="G420" s="204"/>
    </row>
    <row r="421" spans="4:7">
      <c r="D421" s="204"/>
      <c r="G421" s="204"/>
    </row>
    <row r="422" spans="4:7">
      <c r="D422" s="204"/>
      <c r="G422" s="204"/>
    </row>
    <row r="423" spans="4:7">
      <c r="D423" s="204"/>
      <c r="G423" s="204"/>
    </row>
    <row r="424" spans="4:7">
      <c r="D424" s="204"/>
      <c r="G424" s="204"/>
    </row>
    <row r="425" spans="4:7">
      <c r="D425" s="204"/>
      <c r="G425" s="204"/>
    </row>
    <row r="426" spans="4:7">
      <c r="D426" s="204"/>
      <c r="G426" s="204"/>
    </row>
    <row r="427" spans="4:7">
      <c r="D427" s="204"/>
      <c r="G427" s="204"/>
    </row>
    <row r="428" spans="4:7">
      <c r="D428" s="204"/>
      <c r="G428" s="204"/>
    </row>
    <row r="429" spans="4:7">
      <c r="D429" s="204"/>
      <c r="G429" s="204"/>
    </row>
    <row r="430" spans="4:7">
      <c r="D430" s="204"/>
      <c r="G430" s="204"/>
    </row>
    <row r="431" spans="4:7">
      <c r="D431" s="204"/>
      <c r="G431" s="204"/>
    </row>
    <row r="432" spans="4:7">
      <c r="D432" s="204"/>
      <c r="G432" s="204"/>
    </row>
    <row r="433" spans="4:7">
      <c r="D433" s="204"/>
      <c r="G433" s="204"/>
    </row>
    <row r="434" spans="4:7">
      <c r="D434" s="204"/>
      <c r="G434" s="204"/>
    </row>
    <row r="435" spans="4:7">
      <c r="D435" s="204"/>
      <c r="G435" s="204"/>
    </row>
    <row r="436" spans="4:7">
      <c r="D436" s="204"/>
      <c r="G436" s="204"/>
    </row>
    <row r="437" spans="4:7">
      <c r="D437" s="204"/>
      <c r="G437" s="204"/>
    </row>
    <row r="438" spans="4:7">
      <c r="D438" s="204"/>
      <c r="G438" s="204"/>
    </row>
    <row r="439" spans="4:7">
      <c r="D439" s="204"/>
      <c r="G439" s="204"/>
    </row>
    <row r="440" spans="4:7">
      <c r="D440" s="204"/>
      <c r="G440" s="204"/>
    </row>
    <row r="441" spans="4:7">
      <c r="D441" s="204"/>
      <c r="G441" s="204"/>
    </row>
    <row r="442" spans="4:7">
      <c r="D442" s="204"/>
      <c r="G442" s="204"/>
    </row>
    <row r="443" spans="4:7">
      <c r="D443" s="204"/>
      <c r="G443" s="204"/>
    </row>
    <row r="444" spans="4:7">
      <c r="D444" s="204"/>
      <c r="G444" s="204"/>
    </row>
    <row r="445" spans="4:7">
      <c r="D445" s="204"/>
      <c r="G445" s="204"/>
    </row>
    <row r="446" spans="4:7">
      <c r="D446" s="204"/>
      <c r="G446" s="204"/>
    </row>
    <row r="447" spans="4:7">
      <c r="D447" s="204"/>
      <c r="G447" s="204"/>
    </row>
    <row r="448" spans="4:7">
      <c r="D448" s="204"/>
      <c r="G448" s="204"/>
    </row>
    <row r="449" spans="4:7">
      <c r="D449" s="204"/>
      <c r="G449" s="204"/>
    </row>
    <row r="450" spans="4:7">
      <c r="D450" s="204"/>
      <c r="G450" s="204"/>
    </row>
    <row r="451" spans="4:7">
      <c r="D451" s="204"/>
      <c r="G451" s="204"/>
    </row>
    <row r="452" spans="4:7">
      <c r="D452" s="204"/>
      <c r="G452" s="204"/>
    </row>
    <row r="453" spans="4:7">
      <c r="D453" s="204"/>
      <c r="G453" s="204"/>
    </row>
    <row r="454" spans="4:7">
      <c r="D454" s="204"/>
      <c r="G454" s="204"/>
    </row>
    <row r="455" spans="4:7">
      <c r="D455" s="204"/>
      <c r="G455" s="204"/>
    </row>
    <row r="456" spans="4:7">
      <c r="D456" s="204"/>
      <c r="G456" s="204"/>
    </row>
    <row r="457" spans="4:7">
      <c r="D457" s="204"/>
      <c r="G457" s="204"/>
    </row>
    <row r="458" spans="4:7">
      <c r="D458" s="204"/>
      <c r="G458" s="204"/>
    </row>
    <row r="459" spans="4:7">
      <c r="D459" s="204"/>
      <c r="G459" s="204"/>
    </row>
    <row r="460" spans="4:7">
      <c r="D460" s="204"/>
      <c r="G460" s="204"/>
    </row>
    <row r="461" spans="4:7">
      <c r="D461" s="204"/>
      <c r="G461" s="204"/>
    </row>
    <row r="462" spans="4:7">
      <c r="D462" s="204"/>
      <c r="G462" s="204"/>
    </row>
    <row r="463" spans="4:7">
      <c r="D463" s="204"/>
      <c r="G463" s="204"/>
    </row>
    <row r="464" spans="4:7">
      <c r="D464" s="204"/>
      <c r="G464" s="204"/>
    </row>
    <row r="465" spans="4:7">
      <c r="D465" s="204"/>
      <c r="G465" s="204"/>
    </row>
    <row r="466" spans="4:7">
      <c r="D466" s="204"/>
      <c r="G466" s="204"/>
    </row>
    <row r="467" spans="4:7">
      <c r="D467" s="204"/>
      <c r="G467" s="204"/>
    </row>
    <row r="468" spans="4:7">
      <c r="D468" s="204"/>
      <c r="G468" s="204"/>
    </row>
    <row r="469" spans="4:7">
      <c r="D469" s="204"/>
      <c r="G469" s="204"/>
    </row>
    <row r="470" spans="4:7">
      <c r="D470" s="204"/>
      <c r="G470" s="204"/>
    </row>
    <row r="471" spans="4:7">
      <c r="D471" s="204"/>
      <c r="G471" s="204"/>
    </row>
    <row r="472" spans="4:7">
      <c r="D472" s="204"/>
      <c r="G472" s="204"/>
    </row>
    <row r="473" spans="4:7">
      <c r="D473" s="204"/>
      <c r="G473" s="204"/>
    </row>
    <row r="474" spans="4:7">
      <c r="D474" s="204"/>
      <c r="G474" s="204"/>
    </row>
    <row r="475" spans="4:7">
      <c r="D475" s="204"/>
      <c r="G475" s="204"/>
    </row>
    <row r="476" spans="4:7">
      <c r="D476" s="204"/>
      <c r="G476" s="204"/>
    </row>
    <row r="477" spans="4:7">
      <c r="D477" s="204"/>
      <c r="G477" s="204"/>
    </row>
    <row r="478" spans="4:7">
      <c r="D478" s="204"/>
      <c r="G478" s="204"/>
    </row>
    <row r="479" spans="4:7">
      <c r="D479" s="204"/>
      <c r="G479" s="204"/>
    </row>
    <row r="480" spans="4:7">
      <c r="D480" s="204"/>
      <c r="G480" s="204"/>
    </row>
    <row r="481" spans="4:7">
      <c r="D481" s="204"/>
      <c r="G481" s="204"/>
    </row>
    <row r="482" spans="4:7">
      <c r="D482" s="204"/>
      <c r="G482" s="204"/>
    </row>
    <row r="483" spans="4:7">
      <c r="D483" s="204"/>
      <c r="G483" s="204"/>
    </row>
    <row r="484" spans="4:7">
      <c r="D484" s="204"/>
      <c r="G484" s="204"/>
    </row>
    <row r="485" spans="4:7">
      <c r="D485" s="204"/>
      <c r="G485" s="204"/>
    </row>
    <row r="486" spans="4:7">
      <c r="D486" s="204"/>
      <c r="G486" s="204"/>
    </row>
    <row r="487" spans="4:7">
      <c r="D487" s="204"/>
      <c r="G487" s="204"/>
    </row>
    <row r="488" spans="4:7">
      <c r="D488" s="204"/>
      <c r="G488" s="204"/>
    </row>
    <row r="489" spans="4:7">
      <c r="D489" s="204"/>
      <c r="G489" s="204"/>
    </row>
    <row r="490" spans="4:7">
      <c r="D490" s="204"/>
      <c r="G490" s="204"/>
    </row>
    <row r="491" spans="4:7">
      <c r="D491" s="204"/>
      <c r="G491" s="204"/>
    </row>
    <row r="492" spans="4:7">
      <c r="D492" s="204"/>
      <c r="G492" s="204"/>
    </row>
    <row r="493" spans="4:7">
      <c r="D493" s="204"/>
      <c r="G493" s="204"/>
    </row>
    <row r="494" spans="4:7">
      <c r="D494" s="204"/>
      <c r="G494" s="204"/>
    </row>
    <row r="495" spans="4:7">
      <c r="D495" s="204"/>
      <c r="G495" s="204"/>
    </row>
    <row r="496" spans="4:7">
      <c r="D496" s="204"/>
      <c r="G496" s="204"/>
    </row>
    <row r="497" spans="4:7">
      <c r="D497" s="204"/>
      <c r="G497" s="204"/>
    </row>
    <row r="498" spans="4:7">
      <c r="D498" s="204"/>
      <c r="G498" s="204"/>
    </row>
    <row r="499" spans="4:7">
      <c r="D499" s="204"/>
      <c r="G499" s="204"/>
    </row>
    <row r="500" spans="4:7">
      <c r="D500" s="204"/>
      <c r="G500" s="204"/>
    </row>
    <row r="501" spans="4:7">
      <c r="D501" s="204"/>
      <c r="G501" s="204"/>
    </row>
    <row r="502" spans="4:7">
      <c r="D502" s="204"/>
      <c r="G502" s="204"/>
    </row>
    <row r="503" spans="4:7">
      <c r="D503" s="204"/>
      <c r="G503" s="204"/>
    </row>
    <row r="504" spans="4:7">
      <c r="D504" s="204"/>
      <c r="G504" s="204"/>
    </row>
    <row r="505" spans="4:7">
      <c r="D505" s="204"/>
      <c r="G505" s="204"/>
    </row>
    <row r="506" spans="4:7">
      <c r="D506" s="204"/>
      <c r="G506" s="204"/>
    </row>
    <row r="507" spans="4:7">
      <c r="D507" s="204"/>
      <c r="G507" s="204"/>
    </row>
    <row r="508" spans="4:7">
      <c r="D508" s="204"/>
      <c r="G508" s="204"/>
    </row>
    <row r="509" spans="4:7">
      <c r="D509" s="204"/>
      <c r="G509" s="204"/>
    </row>
    <row r="510" spans="4:7">
      <c r="D510" s="204"/>
      <c r="G510" s="204"/>
    </row>
    <row r="511" spans="4:7">
      <c r="D511" s="204"/>
      <c r="G511" s="204"/>
    </row>
    <row r="512" spans="4:7">
      <c r="D512" s="204"/>
      <c r="G512" s="204"/>
    </row>
    <row r="513" spans="4:7">
      <c r="D513" s="204"/>
      <c r="G513" s="204"/>
    </row>
    <row r="514" spans="4:7">
      <c r="D514" s="204"/>
      <c r="G514" s="204"/>
    </row>
    <row r="515" spans="4:7">
      <c r="D515" s="204"/>
      <c r="G515" s="204"/>
    </row>
    <row r="516" spans="4:7">
      <c r="D516" s="204"/>
      <c r="G516" s="204"/>
    </row>
    <row r="517" spans="4:7">
      <c r="D517" s="204"/>
      <c r="G517" s="204"/>
    </row>
    <row r="518" spans="4:7">
      <c r="D518" s="204"/>
      <c r="G518" s="204"/>
    </row>
    <row r="519" spans="4:7">
      <c r="D519" s="204"/>
      <c r="G519" s="204"/>
    </row>
    <row r="520" spans="4:7">
      <c r="D520" s="204"/>
      <c r="G520" s="204"/>
    </row>
    <row r="521" spans="4:7">
      <c r="D521" s="204"/>
      <c r="G521" s="204"/>
    </row>
    <row r="522" spans="4:7">
      <c r="D522" s="204"/>
      <c r="G522" s="204"/>
    </row>
    <row r="523" spans="4:7">
      <c r="D523" s="204"/>
      <c r="G523" s="204"/>
    </row>
    <row r="524" spans="4:7">
      <c r="D524" s="204"/>
      <c r="G524" s="204"/>
    </row>
    <row r="525" spans="4:7">
      <c r="D525" s="204"/>
      <c r="G525" s="204"/>
    </row>
    <row r="526" spans="4:7">
      <c r="D526" s="204"/>
      <c r="G526" s="204"/>
    </row>
    <row r="527" spans="4:7">
      <c r="D527" s="204"/>
      <c r="G527" s="204"/>
    </row>
    <row r="528" spans="4:7">
      <c r="D528" s="204"/>
      <c r="G528" s="204"/>
    </row>
    <row r="529" spans="4:7">
      <c r="D529" s="204"/>
      <c r="G529" s="204"/>
    </row>
    <row r="530" spans="4:7">
      <c r="D530" s="204"/>
      <c r="G530" s="204"/>
    </row>
    <row r="531" spans="4:7">
      <c r="D531" s="204"/>
      <c r="G531" s="204"/>
    </row>
    <row r="532" spans="4:7">
      <c r="D532" s="204"/>
      <c r="G532" s="204"/>
    </row>
    <row r="533" spans="4:7">
      <c r="D533" s="204"/>
      <c r="G533" s="204"/>
    </row>
    <row r="534" spans="4:7">
      <c r="D534" s="204"/>
      <c r="G534" s="204"/>
    </row>
    <row r="535" spans="4:7">
      <c r="D535" s="204"/>
      <c r="G535" s="204"/>
    </row>
    <row r="536" spans="4:7">
      <c r="D536" s="204"/>
      <c r="G536" s="204"/>
    </row>
    <row r="537" spans="4:7">
      <c r="D537" s="204"/>
      <c r="G537" s="204"/>
    </row>
    <row r="538" spans="4:7">
      <c r="D538" s="204"/>
      <c r="G538" s="204"/>
    </row>
    <row r="539" spans="4:7">
      <c r="D539" s="204"/>
      <c r="G539" s="204"/>
    </row>
    <row r="540" spans="4:7">
      <c r="D540" s="204"/>
      <c r="G540" s="204"/>
    </row>
    <row r="541" spans="4:7">
      <c r="D541" s="204"/>
      <c r="G541" s="204"/>
    </row>
    <row r="542" spans="4:7">
      <c r="D542" s="204"/>
      <c r="G542" s="204"/>
    </row>
    <row r="543" spans="4:7">
      <c r="D543" s="204"/>
      <c r="G543" s="204"/>
    </row>
    <row r="544" spans="4:7">
      <c r="D544" s="204"/>
      <c r="G544" s="204"/>
    </row>
    <row r="545" spans="4:7">
      <c r="D545" s="204"/>
      <c r="G545" s="204"/>
    </row>
    <row r="546" spans="4:7">
      <c r="D546" s="204"/>
      <c r="G546" s="204"/>
    </row>
    <row r="547" spans="4:7">
      <c r="D547" s="204"/>
      <c r="G547" s="204"/>
    </row>
    <row r="548" spans="4:7">
      <c r="D548" s="204"/>
      <c r="G548" s="204"/>
    </row>
    <row r="549" spans="4:7">
      <c r="D549" s="204"/>
      <c r="G549" s="204"/>
    </row>
    <row r="550" spans="4:7">
      <c r="D550" s="204"/>
      <c r="G550" s="204"/>
    </row>
    <row r="551" spans="4:7">
      <c r="D551" s="204"/>
      <c r="G551" s="204"/>
    </row>
    <row r="552" spans="4:7">
      <c r="D552" s="204"/>
      <c r="G552" s="204"/>
    </row>
    <row r="553" spans="4:7">
      <c r="D553" s="204"/>
      <c r="G553" s="204"/>
    </row>
    <row r="554" spans="4:7">
      <c r="D554" s="204"/>
      <c r="G554" s="204"/>
    </row>
    <row r="555" spans="4:7">
      <c r="D555" s="204"/>
      <c r="G555" s="204"/>
    </row>
    <row r="556" spans="4:7">
      <c r="D556" s="204"/>
      <c r="G556" s="204"/>
    </row>
    <row r="557" spans="4:7">
      <c r="D557" s="204"/>
      <c r="G557" s="204"/>
    </row>
    <row r="558" spans="4:7">
      <c r="D558" s="204"/>
      <c r="G558" s="204"/>
    </row>
    <row r="559" spans="4:7">
      <c r="D559" s="204"/>
      <c r="G559" s="204"/>
    </row>
    <row r="560" spans="4:7">
      <c r="D560" s="204"/>
      <c r="G560" s="204"/>
    </row>
    <row r="561" spans="4:7">
      <c r="D561" s="204"/>
      <c r="G561" s="204"/>
    </row>
    <row r="562" spans="4:7">
      <c r="D562" s="204"/>
      <c r="G562" s="204"/>
    </row>
    <row r="563" spans="4:7">
      <c r="D563" s="204"/>
      <c r="G563" s="204"/>
    </row>
    <row r="564" spans="4:7">
      <c r="D564" s="204"/>
      <c r="G564" s="204"/>
    </row>
    <row r="565" spans="4:7">
      <c r="D565" s="204"/>
      <c r="G565" s="204"/>
    </row>
    <row r="566" spans="4:7">
      <c r="D566" s="204"/>
      <c r="G566" s="204"/>
    </row>
    <row r="567" spans="4:7">
      <c r="D567" s="204"/>
      <c r="G567" s="204"/>
    </row>
    <row r="568" spans="4:7">
      <c r="D568" s="204"/>
      <c r="G568" s="204"/>
    </row>
    <row r="569" spans="4:7">
      <c r="D569" s="204"/>
      <c r="G569" s="204"/>
    </row>
    <row r="570" spans="4:7">
      <c r="D570" s="204"/>
      <c r="G570" s="204"/>
    </row>
    <row r="571" spans="4:7">
      <c r="D571" s="204"/>
      <c r="G571" s="204"/>
    </row>
    <row r="572" spans="4:7">
      <c r="D572" s="204"/>
      <c r="G572" s="204"/>
    </row>
    <row r="573" spans="4:7">
      <c r="D573" s="204"/>
      <c r="G573" s="204"/>
    </row>
    <row r="574" spans="4:7">
      <c r="D574" s="204"/>
      <c r="G574" s="204"/>
    </row>
    <row r="575" spans="4:7">
      <c r="D575" s="204"/>
      <c r="G575" s="204"/>
    </row>
    <row r="576" spans="4:7">
      <c r="D576" s="204"/>
      <c r="G576" s="204"/>
    </row>
    <row r="577" spans="4:7">
      <c r="D577" s="204"/>
      <c r="G577" s="204"/>
    </row>
    <row r="578" spans="4:7">
      <c r="D578" s="204"/>
      <c r="G578" s="204"/>
    </row>
    <row r="579" spans="4:7">
      <c r="D579" s="204"/>
      <c r="G579" s="204"/>
    </row>
    <row r="580" spans="4:7">
      <c r="D580" s="204"/>
      <c r="G580" s="204"/>
    </row>
    <row r="581" spans="4:7">
      <c r="D581" s="204"/>
      <c r="G581" s="204"/>
    </row>
    <row r="582" spans="4:7">
      <c r="D582" s="204"/>
      <c r="G582" s="204"/>
    </row>
    <row r="583" spans="4:7">
      <c r="D583" s="204"/>
      <c r="G583" s="204"/>
    </row>
    <row r="584" spans="4:7">
      <c r="D584" s="204"/>
      <c r="G584" s="204"/>
    </row>
    <row r="585" spans="4:7">
      <c r="D585" s="204"/>
      <c r="G585" s="204"/>
    </row>
    <row r="586" spans="4:7">
      <c r="D586" s="204"/>
      <c r="G586" s="204"/>
    </row>
    <row r="587" spans="4:7">
      <c r="D587" s="204"/>
      <c r="G587" s="204"/>
    </row>
    <row r="588" spans="4:7">
      <c r="D588" s="204"/>
      <c r="G588" s="204"/>
    </row>
    <row r="589" spans="4:7">
      <c r="D589" s="204"/>
      <c r="G589" s="204"/>
    </row>
    <row r="590" spans="4:7">
      <c r="D590" s="204"/>
      <c r="G590" s="204"/>
    </row>
    <row r="591" spans="4:7">
      <c r="D591" s="204"/>
      <c r="G591" s="204"/>
    </row>
    <row r="592" spans="4:7">
      <c r="D592" s="204"/>
      <c r="G592" s="204"/>
    </row>
    <row r="593" spans="4:7">
      <c r="D593" s="204"/>
      <c r="G593" s="204"/>
    </row>
    <row r="594" spans="4:7">
      <c r="D594" s="204"/>
      <c r="G594" s="204"/>
    </row>
    <row r="595" spans="4:7">
      <c r="D595" s="204"/>
      <c r="G595" s="204"/>
    </row>
    <row r="596" spans="4:7">
      <c r="D596" s="204"/>
      <c r="G596" s="204"/>
    </row>
    <row r="597" spans="4:7">
      <c r="D597" s="204"/>
      <c r="G597" s="204"/>
    </row>
    <row r="598" spans="4:7">
      <c r="D598" s="204"/>
      <c r="G598" s="204"/>
    </row>
    <row r="599" spans="4:7">
      <c r="D599" s="204"/>
      <c r="G599" s="204"/>
    </row>
    <row r="600" spans="4:7">
      <c r="D600" s="204"/>
      <c r="G600" s="204"/>
    </row>
    <row r="601" spans="4:7">
      <c r="D601" s="204"/>
      <c r="G601" s="204"/>
    </row>
    <row r="602" spans="4:7">
      <c r="D602" s="204"/>
      <c r="G602" s="204"/>
    </row>
    <row r="603" spans="4:7">
      <c r="D603" s="204"/>
      <c r="G603" s="204"/>
    </row>
    <row r="604" spans="4:7">
      <c r="D604" s="204"/>
      <c r="G604" s="204"/>
    </row>
    <row r="605" spans="4:7">
      <c r="D605" s="204"/>
      <c r="G605" s="204"/>
    </row>
    <row r="606" spans="4:7">
      <c r="D606" s="204"/>
      <c r="G606" s="204"/>
    </row>
    <row r="607" spans="4:7">
      <c r="D607" s="204"/>
      <c r="G607" s="204"/>
    </row>
    <row r="608" spans="4:7">
      <c r="D608" s="204"/>
      <c r="G608" s="204"/>
    </row>
    <row r="609" spans="4:7">
      <c r="D609" s="204"/>
      <c r="G609" s="204"/>
    </row>
    <row r="610" spans="4:7">
      <c r="D610" s="204"/>
      <c r="G610" s="204"/>
    </row>
    <row r="611" spans="4:7">
      <c r="D611" s="204"/>
      <c r="G611" s="204"/>
    </row>
    <row r="612" spans="4:7">
      <c r="D612" s="204"/>
      <c r="G612" s="204"/>
    </row>
    <row r="613" spans="4:7">
      <c r="D613" s="204"/>
      <c r="G613" s="204"/>
    </row>
    <row r="614" spans="4:7">
      <c r="D614" s="204"/>
      <c r="G614" s="204"/>
    </row>
    <row r="615" spans="4:7">
      <c r="D615" s="204"/>
      <c r="G615" s="204"/>
    </row>
    <row r="616" spans="4:7">
      <c r="D616" s="204"/>
      <c r="G616" s="204"/>
    </row>
    <row r="617" spans="4:7">
      <c r="D617" s="204"/>
      <c r="G617" s="204"/>
    </row>
    <row r="618" spans="4:7">
      <c r="D618" s="204"/>
      <c r="G618" s="204"/>
    </row>
    <row r="619" spans="4:7">
      <c r="D619" s="204"/>
      <c r="G619" s="204"/>
    </row>
    <row r="620" spans="4:7">
      <c r="D620" s="204"/>
      <c r="G620" s="204"/>
    </row>
    <row r="621" spans="4:7">
      <c r="D621" s="204"/>
      <c r="G621" s="204"/>
    </row>
    <row r="622" spans="4:7">
      <c r="D622" s="204"/>
      <c r="G622" s="204"/>
    </row>
    <row r="623" spans="4:7">
      <c r="D623" s="204"/>
      <c r="G623" s="204"/>
    </row>
    <row r="624" spans="4:7">
      <c r="D624" s="204"/>
      <c r="G624" s="204"/>
    </row>
    <row r="625" spans="4:7">
      <c r="D625" s="204"/>
      <c r="G625" s="204"/>
    </row>
    <row r="626" spans="4:7">
      <c r="D626" s="204"/>
      <c r="G626" s="204"/>
    </row>
    <row r="627" spans="4:7">
      <c r="D627" s="204"/>
      <c r="G627" s="204"/>
    </row>
    <row r="628" spans="4:7">
      <c r="D628" s="204"/>
      <c r="G628" s="204"/>
    </row>
    <row r="629" spans="4:7">
      <c r="D629" s="204"/>
      <c r="G629" s="204"/>
    </row>
    <row r="630" spans="4:7">
      <c r="D630" s="204"/>
      <c r="G630" s="204"/>
    </row>
    <row r="631" spans="4:7">
      <c r="D631" s="204"/>
      <c r="G631" s="204"/>
    </row>
    <row r="632" spans="4:7">
      <c r="D632" s="204"/>
      <c r="G632" s="204"/>
    </row>
    <row r="633" spans="4:7">
      <c r="D633" s="204"/>
      <c r="G633" s="204"/>
    </row>
    <row r="634" spans="4:7">
      <c r="D634" s="204"/>
      <c r="G634" s="204"/>
    </row>
    <row r="635" spans="4:7">
      <c r="D635" s="204"/>
      <c r="G635" s="204"/>
    </row>
    <row r="636" spans="4:7">
      <c r="D636" s="204"/>
      <c r="G636" s="204"/>
    </row>
    <row r="637" spans="4:7">
      <c r="D637" s="204"/>
      <c r="G637" s="204"/>
    </row>
    <row r="638" spans="4:7">
      <c r="D638" s="204"/>
      <c r="G638" s="204"/>
    </row>
    <row r="639" spans="4:7">
      <c r="D639" s="204"/>
      <c r="G639" s="204"/>
    </row>
    <row r="640" spans="4:7">
      <c r="D640" s="204"/>
      <c r="G640" s="204"/>
    </row>
    <row r="641" spans="4:7">
      <c r="D641" s="204"/>
      <c r="G641" s="204"/>
    </row>
    <row r="642" spans="4:7">
      <c r="D642" s="204"/>
      <c r="G642" s="204"/>
    </row>
    <row r="643" spans="4:7">
      <c r="D643" s="204"/>
      <c r="G643" s="204"/>
    </row>
    <row r="644" spans="4:7">
      <c r="D644" s="204"/>
      <c r="G644" s="204"/>
    </row>
    <row r="645" spans="4:7">
      <c r="D645" s="204"/>
      <c r="G645" s="204"/>
    </row>
    <row r="646" spans="4:7">
      <c r="D646" s="204"/>
      <c r="G646" s="204"/>
    </row>
    <row r="647" spans="4:7">
      <c r="D647" s="204"/>
      <c r="G647" s="204"/>
    </row>
    <row r="648" spans="4:7">
      <c r="D648" s="204"/>
      <c r="G648" s="204"/>
    </row>
    <row r="649" spans="4:7">
      <c r="D649" s="204"/>
      <c r="G649" s="204"/>
    </row>
    <row r="650" spans="4:7">
      <c r="D650" s="204"/>
      <c r="G650" s="204"/>
    </row>
    <row r="651" spans="4:7">
      <c r="D651" s="204"/>
      <c r="G651" s="204"/>
    </row>
    <row r="652" spans="4:7">
      <c r="D652" s="204"/>
      <c r="G652" s="204"/>
    </row>
    <row r="653" spans="4:7">
      <c r="D653" s="204"/>
      <c r="G653" s="204"/>
    </row>
    <row r="654" spans="4:7">
      <c r="D654" s="204"/>
      <c r="G654" s="204"/>
    </row>
    <row r="655" spans="4:7">
      <c r="D655" s="204"/>
      <c r="G655" s="204"/>
    </row>
    <row r="656" spans="4:7">
      <c r="D656" s="204"/>
      <c r="G656" s="204"/>
    </row>
    <row r="657" spans="4:7">
      <c r="D657" s="204"/>
      <c r="G657" s="204"/>
    </row>
    <row r="658" spans="4:7">
      <c r="D658" s="204"/>
      <c r="G658" s="204"/>
    </row>
    <row r="659" spans="4:7">
      <c r="D659" s="204"/>
      <c r="G659" s="204"/>
    </row>
    <row r="660" spans="4:7">
      <c r="D660" s="204"/>
      <c r="G660" s="204"/>
    </row>
    <row r="661" spans="4:7">
      <c r="D661" s="204"/>
      <c r="G661" s="204"/>
    </row>
    <row r="662" spans="4:7">
      <c r="D662" s="204"/>
      <c r="G662" s="204"/>
    </row>
    <row r="663" spans="4:7">
      <c r="D663" s="204"/>
      <c r="G663" s="204"/>
    </row>
    <row r="664" spans="4:7">
      <c r="D664" s="204"/>
      <c r="G664" s="204"/>
    </row>
    <row r="665" spans="4:7">
      <c r="D665" s="204"/>
      <c r="G665" s="204"/>
    </row>
    <row r="666" spans="4:7">
      <c r="D666" s="204"/>
      <c r="G666" s="204"/>
    </row>
    <row r="667" spans="4:7">
      <c r="D667" s="204"/>
      <c r="G667" s="204"/>
    </row>
    <row r="668" spans="4:7">
      <c r="D668" s="204"/>
      <c r="G668" s="204"/>
    </row>
    <row r="669" spans="4:7">
      <c r="D669" s="204"/>
      <c r="G669" s="204"/>
    </row>
    <row r="670" spans="4:7">
      <c r="D670" s="204"/>
      <c r="G670" s="204"/>
    </row>
    <row r="671" spans="4:7">
      <c r="D671" s="204"/>
      <c r="G671" s="204"/>
    </row>
    <row r="672" spans="4:7">
      <c r="D672" s="204"/>
      <c r="G672" s="204"/>
    </row>
    <row r="673" spans="4:7">
      <c r="D673" s="204"/>
      <c r="G673" s="204"/>
    </row>
    <row r="674" spans="4:7">
      <c r="D674" s="204"/>
      <c r="G674" s="204"/>
    </row>
    <row r="675" spans="4:7">
      <c r="D675" s="204"/>
      <c r="G675" s="204"/>
    </row>
    <row r="676" spans="4:7">
      <c r="D676" s="204"/>
      <c r="G676" s="204"/>
    </row>
    <row r="677" spans="4:7">
      <c r="D677" s="204"/>
      <c r="G677" s="204"/>
    </row>
    <row r="678" spans="4:7">
      <c r="D678" s="204"/>
      <c r="G678" s="204"/>
    </row>
    <row r="679" spans="4:7">
      <c r="D679" s="204"/>
      <c r="G679" s="204"/>
    </row>
    <row r="680" spans="4:7">
      <c r="D680" s="204"/>
      <c r="G680" s="204"/>
    </row>
    <row r="681" spans="4:7">
      <c r="D681" s="204"/>
      <c r="G681" s="204"/>
    </row>
    <row r="682" spans="4:7">
      <c r="D682" s="204"/>
      <c r="G682" s="204"/>
    </row>
    <row r="683" spans="4:7">
      <c r="D683" s="204"/>
      <c r="G683" s="204"/>
    </row>
    <row r="684" spans="4:7">
      <c r="D684" s="204"/>
      <c r="G684" s="204"/>
    </row>
    <row r="685" spans="4:7">
      <c r="D685" s="204"/>
      <c r="G685" s="204"/>
    </row>
    <row r="686" spans="4:7">
      <c r="D686" s="204"/>
      <c r="G686" s="204"/>
    </row>
    <row r="687" spans="4:7">
      <c r="D687" s="204"/>
      <c r="G687" s="204"/>
    </row>
    <row r="688" spans="4:7">
      <c r="D688" s="204"/>
      <c r="G688" s="204"/>
    </row>
    <row r="689" spans="4:7">
      <c r="D689" s="204"/>
      <c r="G689" s="204"/>
    </row>
    <row r="690" spans="4:7">
      <c r="D690" s="204"/>
      <c r="G690" s="204"/>
    </row>
    <row r="691" spans="4:7">
      <c r="D691" s="204"/>
      <c r="G691" s="204"/>
    </row>
    <row r="692" spans="4:7">
      <c r="D692" s="204"/>
      <c r="G692" s="204"/>
    </row>
    <row r="693" spans="4:7">
      <c r="D693" s="204"/>
      <c r="G693" s="204"/>
    </row>
    <row r="694" spans="4:7">
      <c r="D694" s="204"/>
      <c r="G694" s="204"/>
    </row>
    <row r="695" spans="4:7">
      <c r="D695" s="204"/>
      <c r="G695" s="204"/>
    </row>
    <row r="696" spans="4:7">
      <c r="D696" s="204"/>
      <c r="G696" s="204"/>
    </row>
    <row r="697" spans="4:7">
      <c r="D697" s="204"/>
      <c r="G697" s="204"/>
    </row>
    <row r="698" spans="4:7">
      <c r="D698" s="204"/>
      <c r="G698" s="204"/>
    </row>
    <row r="699" spans="4:7">
      <c r="D699" s="204"/>
      <c r="G699" s="204"/>
    </row>
    <row r="700" spans="4:7">
      <c r="D700" s="204"/>
      <c r="G700" s="204"/>
    </row>
    <row r="701" spans="4:7">
      <c r="D701" s="204"/>
      <c r="G701" s="204"/>
    </row>
    <row r="702" spans="4:7">
      <c r="D702" s="204"/>
      <c r="G702" s="204"/>
    </row>
    <row r="703" spans="4:7">
      <c r="D703" s="204"/>
      <c r="G703" s="204"/>
    </row>
    <row r="704" spans="4:7">
      <c r="D704" s="204"/>
      <c r="G704" s="204"/>
    </row>
    <row r="705" spans="4:7">
      <c r="D705" s="204"/>
      <c r="G705" s="204"/>
    </row>
    <row r="706" spans="4:7">
      <c r="D706" s="204"/>
      <c r="G706" s="204"/>
    </row>
    <row r="707" spans="4:7">
      <c r="D707" s="204"/>
      <c r="G707" s="204"/>
    </row>
    <row r="708" spans="4:7">
      <c r="D708" s="204"/>
      <c r="G708" s="204"/>
    </row>
    <row r="709" spans="4:7">
      <c r="D709" s="204"/>
      <c r="G709" s="204"/>
    </row>
    <row r="710" spans="4:7">
      <c r="D710" s="204"/>
      <c r="G710" s="204"/>
    </row>
    <row r="711" spans="4:7">
      <c r="D711" s="204"/>
      <c r="G711" s="204"/>
    </row>
    <row r="712" spans="4:7">
      <c r="D712" s="204"/>
      <c r="G712" s="204"/>
    </row>
    <row r="713" spans="4:7">
      <c r="D713" s="204"/>
      <c r="G713" s="204"/>
    </row>
    <row r="714" spans="4:7">
      <c r="D714" s="204"/>
      <c r="G714" s="204"/>
    </row>
    <row r="715" spans="4:7">
      <c r="D715" s="204"/>
      <c r="G715" s="204"/>
    </row>
    <row r="716" spans="4:7">
      <c r="D716" s="204"/>
      <c r="G716" s="204"/>
    </row>
    <row r="717" spans="4:7">
      <c r="D717" s="204"/>
      <c r="G717" s="204"/>
    </row>
    <row r="718" spans="4:7">
      <c r="D718" s="204"/>
      <c r="G718" s="204"/>
    </row>
    <row r="719" spans="4:7">
      <c r="D719" s="204"/>
      <c r="G719" s="204"/>
    </row>
    <row r="720" spans="4:7">
      <c r="D720" s="204"/>
      <c r="G720" s="204"/>
    </row>
    <row r="721" spans="4:7">
      <c r="D721" s="204"/>
      <c r="G721" s="204"/>
    </row>
    <row r="722" spans="4:7">
      <c r="D722" s="204"/>
      <c r="G722" s="204"/>
    </row>
    <row r="723" spans="4:7">
      <c r="D723" s="204"/>
      <c r="G723" s="204"/>
    </row>
    <row r="724" spans="4:7">
      <c r="D724" s="204"/>
      <c r="G724" s="204"/>
    </row>
    <row r="725" spans="4:7">
      <c r="D725" s="204"/>
      <c r="G725" s="204"/>
    </row>
    <row r="726" spans="4:7">
      <c r="D726" s="204"/>
      <c r="G726" s="204"/>
    </row>
    <row r="727" spans="4:7">
      <c r="D727" s="204"/>
      <c r="G727" s="204"/>
    </row>
    <row r="728" spans="4:7">
      <c r="D728" s="204"/>
      <c r="G728" s="204"/>
    </row>
    <row r="729" spans="4:7">
      <c r="D729" s="204"/>
      <c r="G729" s="204"/>
    </row>
    <row r="730" spans="4:7">
      <c r="D730" s="204"/>
      <c r="G730" s="204"/>
    </row>
    <row r="731" spans="4:7">
      <c r="D731" s="204"/>
      <c r="G731" s="204"/>
    </row>
    <row r="732" spans="4:7">
      <c r="D732" s="204"/>
      <c r="G732" s="204"/>
    </row>
    <row r="733" spans="4:7">
      <c r="D733" s="204"/>
      <c r="G733" s="204"/>
    </row>
    <row r="734" spans="4:7">
      <c r="D734" s="204"/>
      <c r="G734" s="204"/>
    </row>
    <row r="735" spans="4:7">
      <c r="D735" s="204"/>
      <c r="G735" s="204"/>
    </row>
    <row r="736" spans="4:7">
      <c r="D736" s="204"/>
      <c r="G736" s="204"/>
    </row>
    <row r="737" spans="4:7">
      <c r="D737" s="204"/>
      <c r="G737" s="204"/>
    </row>
    <row r="738" spans="4:7">
      <c r="D738" s="204"/>
      <c r="G738" s="204"/>
    </row>
    <row r="739" spans="4:7">
      <c r="D739" s="204"/>
      <c r="G739" s="204"/>
    </row>
    <row r="740" spans="4:7">
      <c r="D740" s="204"/>
      <c r="G740" s="204"/>
    </row>
    <row r="741" spans="4:7">
      <c r="D741" s="204"/>
      <c r="G741" s="204"/>
    </row>
    <row r="742" spans="4:7">
      <c r="D742" s="204"/>
      <c r="G742" s="204"/>
    </row>
    <row r="743" spans="4:7">
      <c r="D743" s="204"/>
      <c r="G743" s="204"/>
    </row>
    <row r="744" spans="4:7">
      <c r="D744" s="204"/>
      <c r="G744" s="204"/>
    </row>
    <row r="745" spans="4:7">
      <c r="D745" s="204"/>
      <c r="G745" s="204"/>
    </row>
    <row r="746" spans="4:7">
      <c r="D746" s="204"/>
      <c r="G746" s="204"/>
    </row>
    <row r="747" spans="4:7">
      <c r="D747" s="204"/>
      <c r="G747" s="204"/>
    </row>
    <row r="748" spans="4:7">
      <c r="D748" s="204"/>
      <c r="G748" s="204"/>
    </row>
    <row r="749" spans="4:7">
      <c r="D749" s="204"/>
      <c r="G749" s="204"/>
    </row>
    <row r="750" spans="4:7">
      <c r="D750" s="204"/>
      <c r="G750" s="204"/>
    </row>
    <row r="751" spans="4:7">
      <c r="D751" s="204"/>
      <c r="G751" s="204"/>
    </row>
    <row r="752" spans="4:7">
      <c r="D752" s="204"/>
      <c r="G752" s="204"/>
    </row>
    <row r="753" spans="4:7">
      <c r="D753" s="204"/>
      <c r="G753" s="204"/>
    </row>
    <row r="754" spans="4:7">
      <c r="D754" s="204"/>
      <c r="G754" s="204"/>
    </row>
    <row r="755" spans="4:7">
      <c r="D755" s="204"/>
      <c r="G755" s="204"/>
    </row>
    <row r="756" spans="4:7">
      <c r="D756" s="204"/>
      <c r="G756" s="204"/>
    </row>
    <row r="757" spans="4:7">
      <c r="D757" s="204"/>
      <c r="G757" s="204"/>
    </row>
    <row r="758" spans="4:7">
      <c r="D758" s="204"/>
      <c r="G758" s="204"/>
    </row>
    <row r="759" spans="4:7">
      <c r="D759" s="204"/>
      <c r="G759" s="204"/>
    </row>
    <row r="760" spans="4:7">
      <c r="D760" s="204"/>
      <c r="G760" s="204"/>
    </row>
    <row r="761" spans="4:7">
      <c r="D761" s="204"/>
      <c r="G761" s="204"/>
    </row>
    <row r="762" spans="4:7">
      <c r="D762" s="204"/>
      <c r="G762" s="204"/>
    </row>
    <row r="763" spans="4:7">
      <c r="D763" s="204"/>
      <c r="G763" s="204"/>
    </row>
    <row r="764" spans="4:7">
      <c r="D764" s="204"/>
      <c r="G764" s="204"/>
    </row>
    <row r="765" spans="4:7">
      <c r="D765" s="204"/>
      <c r="G765" s="204"/>
    </row>
    <row r="766" spans="4:7">
      <c r="D766" s="204"/>
      <c r="G766" s="204"/>
    </row>
    <row r="767" spans="4:7">
      <c r="D767" s="204"/>
      <c r="G767" s="204"/>
    </row>
    <row r="768" spans="4:7">
      <c r="D768" s="204"/>
      <c r="G768" s="204"/>
    </row>
    <row r="769" spans="4:7">
      <c r="D769" s="204"/>
      <c r="G769" s="204"/>
    </row>
    <row r="770" spans="4:7">
      <c r="D770" s="204"/>
      <c r="G770" s="204"/>
    </row>
    <row r="771" spans="4:7">
      <c r="D771" s="204"/>
      <c r="G771" s="204"/>
    </row>
    <row r="772" spans="4:7">
      <c r="D772" s="204"/>
      <c r="G772" s="204"/>
    </row>
    <row r="773" spans="4:7">
      <c r="D773" s="204"/>
      <c r="G773" s="204"/>
    </row>
    <row r="774" spans="4:7">
      <c r="D774" s="204"/>
      <c r="G774" s="204"/>
    </row>
    <row r="775" spans="4:7">
      <c r="D775" s="204"/>
      <c r="G775" s="204"/>
    </row>
    <row r="776" spans="4:7">
      <c r="D776" s="204"/>
      <c r="G776" s="204"/>
    </row>
    <row r="777" spans="4:7">
      <c r="D777" s="204"/>
      <c r="G777" s="204"/>
    </row>
    <row r="778" spans="4:7">
      <c r="D778" s="204"/>
      <c r="G778" s="204"/>
    </row>
    <row r="779" spans="4:7">
      <c r="D779" s="204"/>
      <c r="G779" s="204"/>
    </row>
    <row r="780" spans="4:7">
      <c r="D780" s="204"/>
      <c r="G780" s="204"/>
    </row>
    <row r="781" spans="4:7">
      <c r="D781" s="204"/>
      <c r="G781" s="204"/>
    </row>
    <row r="782" spans="4:7">
      <c r="D782" s="204"/>
      <c r="G782" s="204"/>
    </row>
    <row r="783" spans="4:7">
      <c r="D783" s="204"/>
      <c r="G783" s="204"/>
    </row>
    <row r="784" spans="4:7">
      <c r="D784" s="204"/>
      <c r="G784" s="204"/>
    </row>
    <row r="785" spans="4:7">
      <c r="D785" s="204"/>
      <c r="G785" s="204"/>
    </row>
    <row r="786" spans="4:7">
      <c r="D786" s="204"/>
      <c r="G786" s="204"/>
    </row>
    <row r="787" spans="4:7">
      <c r="D787" s="204"/>
      <c r="G787" s="204"/>
    </row>
    <row r="788" spans="4:7">
      <c r="D788" s="204"/>
      <c r="G788" s="204"/>
    </row>
    <row r="789" spans="4:7">
      <c r="D789" s="204"/>
      <c r="G789" s="204"/>
    </row>
    <row r="790" spans="4:7">
      <c r="D790" s="204"/>
      <c r="G790" s="204"/>
    </row>
    <row r="791" spans="4:7">
      <c r="D791" s="204"/>
      <c r="G791" s="204"/>
    </row>
    <row r="792" spans="4:7">
      <c r="D792" s="204"/>
      <c r="G792" s="204"/>
    </row>
    <row r="793" spans="4:7">
      <c r="D793" s="204"/>
      <c r="G793" s="204"/>
    </row>
    <row r="794" spans="4:7">
      <c r="D794" s="204"/>
      <c r="G794" s="204"/>
    </row>
    <row r="795" spans="4:7">
      <c r="D795" s="204"/>
      <c r="G795" s="204"/>
    </row>
    <row r="796" spans="4:7">
      <c r="D796" s="204"/>
      <c r="G796" s="204"/>
    </row>
    <row r="797" spans="4:7">
      <c r="D797" s="204"/>
      <c r="G797" s="204"/>
    </row>
    <row r="798" spans="4:7">
      <c r="D798" s="204"/>
      <c r="G798" s="204"/>
    </row>
    <row r="799" spans="4:7">
      <c r="D799" s="204"/>
      <c r="G799" s="204"/>
    </row>
    <row r="800" spans="4:7">
      <c r="D800" s="204"/>
      <c r="G800" s="204"/>
    </row>
    <row r="801" spans="4:7">
      <c r="D801" s="204"/>
      <c r="G801" s="204"/>
    </row>
    <row r="802" spans="4:7">
      <c r="D802" s="204"/>
      <c r="G802" s="204"/>
    </row>
    <row r="803" spans="4:7">
      <c r="D803" s="204"/>
      <c r="G803" s="204"/>
    </row>
    <row r="804" spans="4:7">
      <c r="D804" s="204"/>
      <c r="G804" s="204"/>
    </row>
    <row r="805" spans="4:7">
      <c r="D805" s="204"/>
      <c r="G805" s="204"/>
    </row>
    <row r="806" spans="4:7">
      <c r="D806" s="204"/>
      <c r="G806" s="204"/>
    </row>
    <row r="807" spans="4:7">
      <c r="D807" s="204"/>
      <c r="G807" s="204"/>
    </row>
    <row r="808" spans="4:7">
      <c r="D808" s="204"/>
      <c r="G808" s="204"/>
    </row>
    <row r="809" spans="4:7">
      <c r="D809" s="204"/>
      <c r="G809" s="204"/>
    </row>
    <row r="810" spans="4:7">
      <c r="D810" s="204"/>
      <c r="G810" s="204"/>
    </row>
    <row r="811" spans="4:7">
      <c r="D811" s="204"/>
      <c r="G811" s="204"/>
    </row>
    <row r="812" spans="4:7">
      <c r="D812" s="204"/>
      <c r="G812" s="204"/>
    </row>
    <row r="813" spans="4:7">
      <c r="D813" s="204"/>
      <c r="G813" s="204"/>
    </row>
    <row r="814" spans="4:7">
      <c r="D814" s="204"/>
      <c r="G814" s="204"/>
    </row>
    <row r="815" spans="4:7">
      <c r="D815" s="204"/>
      <c r="G815" s="204"/>
    </row>
    <row r="816" spans="4:7">
      <c r="D816" s="204"/>
      <c r="G816" s="204"/>
    </row>
    <row r="817" spans="4:7">
      <c r="D817" s="204"/>
      <c r="G817" s="204"/>
    </row>
    <row r="818" spans="4:7">
      <c r="D818" s="204"/>
      <c r="G818" s="204"/>
    </row>
    <row r="819" spans="4:7">
      <c r="D819" s="204"/>
      <c r="G819" s="204"/>
    </row>
    <row r="820" spans="4:7">
      <c r="D820" s="204"/>
      <c r="G820" s="204"/>
    </row>
    <row r="821" spans="4:7">
      <c r="D821" s="204"/>
      <c r="G821" s="204"/>
    </row>
    <row r="822" spans="4:7">
      <c r="D822" s="204"/>
      <c r="G822" s="204"/>
    </row>
    <row r="823" spans="4:7">
      <c r="D823" s="204"/>
      <c r="G823" s="204"/>
    </row>
    <row r="824" spans="4:7">
      <c r="D824" s="204"/>
      <c r="G824" s="204"/>
    </row>
    <row r="825" spans="4:7">
      <c r="D825" s="204"/>
      <c r="G825" s="204"/>
    </row>
    <row r="826" spans="4:7">
      <c r="D826" s="204"/>
      <c r="G826" s="204"/>
    </row>
    <row r="827" spans="4:7">
      <c r="D827" s="204"/>
      <c r="G827" s="204"/>
    </row>
    <row r="828" spans="4:7">
      <c r="D828" s="204"/>
      <c r="G828" s="204"/>
    </row>
    <row r="829" spans="4:7">
      <c r="D829" s="204"/>
      <c r="G829" s="204"/>
    </row>
    <row r="830" spans="4:7">
      <c r="D830" s="204"/>
      <c r="G830" s="204"/>
    </row>
    <row r="831" spans="4:7">
      <c r="D831" s="204"/>
      <c r="G831" s="204"/>
    </row>
    <row r="832" spans="4:7">
      <c r="D832" s="204"/>
      <c r="G832" s="204"/>
    </row>
    <row r="833" spans="4:7">
      <c r="D833" s="204"/>
      <c r="G833" s="204"/>
    </row>
    <row r="834" spans="4:7">
      <c r="D834" s="204"/>
      <c r="G834" s="204"/>
    </row>
    <row r="835" spans="4:7">
      <c r="D835" s="204"/>
      <c r="G835" s="204"/>
    </row>
    <row r="836" spans="4:7">
      <c r="D836" s="204"/>
      <c r="G836" s="204"/>
    </row>
    <row r="837" spans="4:7">
      <c r="D837" s="204"/>
      <c r="G837" s="204"/>
    </row>
    <row r="838" spans="4:7">
      <c r="D838" s="204"/>
      <c r="G838" s="204"/>
    </row>
    <row r="839" spans="4:7">
      <c r="D839" s="204"/>
      <c r="G839" s="204"/>
    </row>
    <row r="840" spans="4:7">
      <c r="D840" s="204"/>
      <c r="G840" s="204"/>
    </row>
    <row r="841" spans="4:7">
      <c r="D841" s="204"/>
      <c r="G841" s="204"/>
    </row>
    <row r="842" spans="4:7">
      <c r="D842" s="204"/>
      <c r="G842" s="204"/>
    </row>
    <row r="843" spans="4:7">
      <c r="D843" s="204"/>
      <c r="G843" s="204"/>
    </row>
    <row r="844" spans="4:7">
      <c r="D844" s="204"/>
      <c r="G844" s="204"/>
    </row>
    <row r="845" spans="4:7">
      <c r="D845" s="204"/>
      <c r="G845" s="204"/>
    </row>
    <row r="846" spans="4:7">
      <c r="D846" s="204"/>
      <c r="G846" s="204"/>
    </row>
    <row r="847" spans="4:7">
      <c r="D847" s="204"/>
      <c r="G847" s="204"/>
    </row>
    <row r="848" spans="4:7">
      <c r="D848" s="204"/>
      <c r="G848" s="204"/>
    </row>
    <row r="849" spans="4:7">
      <c r="D849" s="204"/>
      <c r="G849" s="204"/>
    </row>
    <row r="850" spans="4:7">
      <c r="D850" s="204"/>
      <c r="G850" s="204"/>
    </row>
    <row r="851" spans="4:7">
      <c r="D851" s="204"/>
      <c r="G851" s="204"/>
    </row>
    <row r="852" spans="4:7">
      <c r="D852" s="204"/>
      <c r="G852" s="204"/>
    </row>
    <row r="853" spans="4:7">
      <c r="D853" s="204"/>
      <c r="G853" s="204"/>
    </row>
    <row r="854" spans="4:7">
      <c r="D854" s="204"/>
      <c r="G854" s="204"/>
    </row>
    <row r="855" spans="4:7">
      <c r="D855" s="204"/>
      <c r="G855" s="204"/>
    </row>
    <row r="856" spans="4:7">
      <c r="D856" s="204"/>
      <c r="G856" s="204"/>
    </row>
    <row r="857" spans="4:7">
      <c r="D857" s="204"/>
      <c r="G857" s="204"/>
    </row>
    <row r="858" spans="4:7">
      <c r="D858" s="204"/>
      <c r="G858" s="204"/>
    </row>
    <row r="859" spans="4:7">
      <c r="D859" s="204"/>
      <c r="G859" s="204"/>
    </row>
    <row r="860" spans="4:7">
      <c r="D860" s="204"/>
      <c r="G860" s="204"/>
    </row>
    <row r="861" spans="4:7">
      <c r="D861" s="204"/>
      <c r="G861" s="204"/>
    </row>
    <row r="862" spans="4:7">
      <c r="D862" s="204"/>
      <c r="G862" s="204"/>
    </row>
    <row r="863" spans="4:7">
      <c r="D863" s="204"/>
      <c r="G863" s="204"/>
    </row>
    <row r="864" spans="4:7">
      <c r="D864" s="204"/>
      <c r="G864" s="204"/>
    </row>
    <row r="865" spans="4:7">
      <c r="D865" s="204"/>
      <c r="G865" s="204"/>
    </row>
    <row r="866" spans="4:7">
      <c r="D866" s="204"/>
      <c r="G866" s="204"/>
    </row>
    <row r="867" spans="4:7">
      <c r="D867" s="204"/>
      <c r="G867" s="204"/>
    </row>
    <row r="868" spans="4:7">
      <c r="D868" s="204"/>
      <c r="G868" s="204"/>
    </row>
    <row r="869" spans="4:7">
      <c r="D869" s="204"/>
      <c r="G869" s="204"/>
    </row>
    <row r="870" spans="4:7">
      <c r="D870" s="204"/>
      <c r="G870" s="204"/>
    </row>
    <row r="871" spans="4:7">
      <c r="D871" s="204"/>
      <c r="G871" s="204"/>
    </row>
    <row r="872" spans="4:7">
      <c r="D872" s="204"/>
      <c r="G872" s="204"/>
    </row>
    <row r="873" spans="4:7">
      <c r="D873" s="204"/>
      <c r="G873" s="204"/>
    </row>
    <row r="874" spans="4:7">
      <c r="D874" s="204"/>
      <c r="G874" s="204"/>
    </row>
    <row r="875" spans="4:7">
      <c r="D875" s="204"/>
      <c r="G875" s="204"/>
    </row>
    <row r="876" spans="4:7">
      <c r="D876" s="204"/>
      <c r="G876" s="204"/>
    </row>
    <row r="877" spans="4:7">
      <c r="D877" s="204"/>
      <c r="G877" s="204"/>
    </row>
    <row r="878" spans="4:7">
      <c r="D878" s="204"/>
      <c r="G878" s="204"/>
    </row>
    <row r="879" spans="4:7">
      <c r="D879" s="204"/>
      <c r="G879" s="204"/>
    </row>
    <row r="880" spans="4:7">
      <c r="D880" s="204"/>
      <c r="G880" s="204"/>
    </row>
    <row r="881" spans="4:7">
      <c r="D881" s="204"/>
      <c r="G881" s="204"/>
    </row>
    <row r="882" spans="4:7">
      <c r="D882" s="204"/>
      <c r="G882" s="204"/>
    </row>
    <row r="883" spans="4:7">
      <c r="D883" s="204"/>
      <c r="G883" s="204"/>
    </row>
    <row r="884" spans="4:7">
      <c r="D884" s="204"/>
      <c r="G884" s="204"/>
    </row>
    <row r="885" spans="4:7">
      <c r="D885" s="204"/>
      <c r="G885" s="204"/>
    </row>
    <row r="886" spans="4:7">
      <c r="D886" s="204"/>
      <c r="G886" s="204"/>
    </row>
    <row r="887" spans="4:7">
      <c r="D887" s="204"/>
      <c r="G887" s="204"/>
    </row>
    <row r="888" spans="4:7">
      <c r="D888" s="204"/>
      <c r="G888" s="204"/>
    </row>
    <row r="889" spans="4:7">
      <c r="D889" s="204"/>
      <c r="G889" s="204"/>
    </row>
    <row r="890" spans="4:7">
      <c r="D890" s="204"/>
      <c r="G890" s="204"/>
    </row>
    <row r="891" spans="4:7">
      <c r="D891" s="204"/>
      <c r="G891" s="204"/>
    </row>
    <row r="892" spans="4:7">
      <c r="D892" s="204"/>
      <c r="G892" s="204"/>
    </row>
    <row r="893" spans="4:7">
      <c r="D893" s="204"/>
      <c r="G893" s="204"/>
    </row>
    <row r="894" spans="4:7">
      <c r="D894" s="204"/>
      <c r="G894" s="204"/>
    </row>
    <row r="895" spans="4:7">
      <c r="D895" s="204"/>
      <c r="G895" s="204"/>
    </row>
    <row r="896" spans="4:7">
      <c r="D896" s="204"/>
      <c r="G896" s="204"/>
    </row>
    <row r="897" spans="4:7">
      <c r="D897" s="204"/>
      <c r="G897" s="204"/>
    </row>
    <row r="898" spans="4:7">
      <c r="D898" s="204"/>
      <c r="G898" s="204"/>
    </row>
    <row r="899" spans="4:7">
      <c r="D899" s="204"/>
      <c r="G899" s="204"/>
    </row>
    <row r="900" spans="4:7">
      <c r="D900" s="204"/>
      <c r="G900" s="204"/>
    </row>
    <row r="901" spans="4:7">
      <c r="D901" s="204"/>
      <c r="G901" s="204"/>
    </row>
    <row r="902" spans="4:7">
      <c r="D902" s="204"/>
      <c r="G902" s="204"/>
    </row>
    <row r="903" spans="4:7">
      <c r="D903" s="204"/>
      <c r="G903" s="204"/>
    </row>
    <row r="904" spans="4:7">
      <c r="D904" s="204"/>
      <c r="G904" s="204"/>
    </row>
    <row r="905" spans="4:7">
      <c r="D905" s="204"/>
      <c r="G905" s="204"/>
    </row>
    <row r="906" spans="4:7">
      <c r="D906" s="204"/>
      <c r="G906" s="204"/>
    </row>
    <row r="907" spans="4:7">
      <c r="D907" s="204"/>
      <c r="G907" s="204"/>
    </row>
    <row r="908" spans="4:7">
      <c r="D908" s="204"/>
      <c r="G908" s="204"/>
    </row>
    <row r="909" spans="4:7">
      <c r="D909" s="204"/>
      <c r="G909" s="204"/>
    </row>
    <row r="910" spans="4:7">
      <c r="D910" s="204"/>
      <c r="G910" s="204"/>
    </row>
    <row r="911" spans="4:7">
      <c r="D911" s="204"/>
      <c r="G911" s="204"/>
    </row>
    <row r="912" spans="4:7">
      <c r="D912" s="204"/>
      <c r="G912" s="204"/>
    </row>
    <row r="913" spans="4:7">
      <c r="D913" s="204"/>
      <c r="G913" s="204"/>
    </row>
    <row r="914" spans="4:7">
      <c r="D914" s="204"/>
      <c r="G914" s="204"/>
    </row>
    <row r="915" spans="4:7">
      <c r="D915" s="204"/>
      <c r="G915" s="204"/>
    </row>
    <row r="916" spans="4:7">
      <c r="D916" s="204"/>
      <c r="G916" s="204"/>
    </row>
    <row r="917" spans="4:7">
      <c r="D917" s="204"/>
      <c r="G917" s="204"/>
    </row>
    <row r="918" spans="4:7">
      <c r="D918" s="204"/>
      <c r="G918" s="204"/>
    </row>
    <row r="919" spans="4:7">
      <c r="D919" s="204"/>
      <c r="G919" s="204"/>
    </row>
    <row r="920" spans="4:7">
      <c r="D920" s="204"/>
      <c r="G920" s="204"/>
    </row>
    <row r="921" spans="4:7">
      <c r="D921" s="204"/>
      <c r="G921" s="204"/>
    </row>
    <row r="922" spans="4:7">
      <c r="D922" s="204"/>
      <c r="G922" s="204"/>
    </row>
    <row r="923" spans="4:7">
      <c r="D923" s="204"/>
      <c r="G923" s="204"/>
    </row>
    <row r="924" spans="4:7">
      <c r="D924" s="204"/>
      <c r="G924" s="204"/>
    </row>
    <row r="925" spans="4:7">
      <c r="D925" s="204"/>
      <c r="G925" s="204"/>
    </row>
    <row r="926" spans="4:7">
      <c r="D926" s="204"/>
      <c r="G926" s="204"/>
    </row>
    <row r="927" spans="4:7">
      <c r="D927" s="204"/>
      <c r="G927" s="204"/>
    </row>
    <row r="928" spans="4:7">
      <c r="D928" s="204"/>
      <c r="G928" s="204"/>
    </row>
    <row r="929" spans="4:7">
      <c r="D929" s="204"/>
      <c r="G929" s="204"/>
    </row>
    <row r="930" spans="4:7">
      <c r="D930" s="204"/>
      <c r="G930" s="204"/>
    </row>
    <row r="931" spans="4:7">
      <c r="D931" s="204"/>
      <c r="G931" s="204"/>
    </row>
    <row r="932" spans="4:7">
      <c r="D932" s="204"/>
      <c r="G932" s="204"/>
    </row>
    <row r="933" spans="4:7">
      <c r="D933" s="204"/>
      <c r="G933" s="204"/>
    </row>
    <row r="934" spans="4:7">
      <c r="D934" s="204"/>
      <c r="G934" s="204"/>
    </row>
    <row r="935" spans="4:7">
      <c r="D935" s="204"/>
      <c r="G935" s="204"/>
    </row>
    <row r="936" spans="4:7">
      <c r="D936" s="204"/>
      <c r="G936" s="204"/>
    </row>
    <row r="937" spans="4:7">
      <c r="D937" s="204"/>
      <c r="G937" s="204"/>
    </row>
    <row r="938" spans="4:7">
      <c r="D938" s="204"/>
      <c r="G938" s="204"/>
    </row>
    <row r="939" spans="4:7">
      <c r="D939" s="204"/>
      <c r="G939" s="204"/>
    </row>
    <row r="940" spans="4:7">
      <c r="D940" s="204"/>
      <c r="G940" s="204"/>
    </row>
    <row r="941" spans="4:7">
      <c r="D941" s="204"/>
      <c r="G941" s="204"/>
    </row>
    <row r="942" spans="4:7">
      <c r="D942" s="204"/>
      <c r="G942" s="204"/>
    </row>
    <row r="943" spans="4:7">
      <c r="D943" s="204"/>
      <c r="G943" s="204"/>
    </row>
    <row r="944" spans="4:7">
      <c r="D944" s="204"/>
      <c r="G944" s="204"/>
    </row>
    <row r="945" spans="4:7">
      <c r="D945" s="204"/>
      <c r="G945" s="204"/>
    </row>
    <row r="946" spans="4:7">
      <c r="D946" s="204"/>
      <c r="G946" s="204"/>
    </row>
    <row r="947" spans="4:7">
      <c r="D947" s="204"/>
      <c r="G947" s="204"/>
    </row>
    <row r="948" spans="4:7">
      <c r="D948" s="204"/>
      <c r="G948" s="204"/>
    </row>
    <row r="949" spans="4:7">
      <c r="D949" s="204"/>
      <c r="G949" s="204"/>
    </row>
    <row r="950" spans="4:7">
      <c r="D950" s="204"/>
      <c r="G950" s="204"/>
    </row>
    <row r="951" spans="4:7">
      <c r="D951" s="204"/>
      <c r="G951" s="204"/>
    </row>
    <row r="952" spans="4:7">
      <c r="D952" s="204"/>
      <c r="G952" s="204"/>
    </row>
    <row r="953" spans="4:7">
      <c r="D953" s="204"/>
      <c r="G953" s="204"/>
    </row>
    <row r="954" spans="4:7">
      <c r="D954" s="204"/>
      <c r="G954" s="204"/>
    </row>
    <row r="955" spans="4:7">
      <c r="D955" s="204"/>
      <c r="G955" s="204"/>
    </row>
    <row r="956" spans="4:7">
      <c r="D956" s="204"/>
      <c r="G956" s="204"/>
    </row>
    <row r="957" spans="4:7">
      <c r="D957" s="204"/>
      <c r="G957" s="204"/>
    </row>
    <row r="958" spans="4:7">
      <c r="D958" s="204"/>
      <c r="G958" s="204"/>
    </row>
    <row r="959" spans="4:7">
      <c r="D959" s="204"/>
      <c r="G959" s="204"/>
    </row>
    <row r="960" spans="4:7">
      <c r="D960" s="204"/>
      <c r="G960" s="204"/>
    </row>
    <row r="961" spans="4:7">
      <c r="D961" s="204"/>
      <c r="G961" s="204"/>
    </row>
    <row r="962" spans="4:7">
      <c r="D962" s="204"/>
      <c r="G962" s="204"/>
    </row>
    <row r="963" spans="4:7">
      <c r="D963" s="204"/>
      <c r="G963" s="204"/>
    </row>
    <row r="964" spans="4:7">
      <c r="D964" s="204"/>
      <c r="G964" s="204"/>
    </row>
    <row r="965" spans="4:7">
      <c r="D965" s="204"/>
      <c r="G965" s="204"/>
    </row>
    <row r="966" spans="4:7">
      <c r="D966" s="204"/>
      <c r="G966" s="204"/>
    </row>
    <row r="967" spans="4:7">
      <c r="D967" s="204"/>
      <c r="G967" s="204"/>
    </row>
    <row r="968" spans="4:7">
      <c r="D968" s="204"/>
      <c r="G968" s="204"/>
    </row>
    <row r="969" spans="4:7">
      <c r="D969" s="204"/>
      <c r="G969" s="204"/>
    </row>
    <row r="970" spans="4:7">
      <c r="D970" s="204"/>
      <c r="G970" s="204"/>
    </row>
    <row r="971" spans="4:7">
      <c r="D971" s="204"/>
      <c r="G971" s="204"/>
    </row>
    <row r="972" spans="4:7">
      <c r="D972" s="204"/>
      <c r="G972" s="204"/>
    </row>
    <row r="973" spans="4:7">
      <c r="D973" s="204"/>
      <c r="G973" s="204"/>
    </row>
    <row r="974" spans="4:7">
      <c r="D974" s="204"/>
      <c r="G974" s="204"/>
    </row>
    <row r="975" spans="4:7">
      <c r="D975" s="204"/>
      <c r="G975" s="204"/>
    </row>
    <row r="976" spans="4:7">
      <c r="D976" s="204"/>
      <c r="G976" s="204"/>
    </row>
    <row r="977" spans="4:7">
      <c r="D977" s="204"/>
      <c r="G977" s="204"/>
    </row>
    <row r="978" spans="4:7">
      <c r="D978" s="204"/>
      <c r="G978" s="204"/>
    </row>
    <row r="979" spans="4:7">
      <c r="D979" s="204"/>
      <c r="G979" s="204"/>
    </row>
    <row r="980" spans="4:7">
      <c r="D980" s="204"/>
      <c r="G980" s="204"/>
    </row>
    <row r="981" spans="4:7">
      <c r="D981" s="204"/>
      <c r="G981" s="204"/>
    </row>
    <row r="982" spans="4:7">
      <c r="D982" s="204"/>
      <c r="G982" s="204"/>
    </row>
    <row r="983" spans="4:7">
      <c r="D983" s="204"/>
      <c r="G983" s="204"/>
    </row>
    <row r="984" spans="4:7">
      <c r="D984" s="204"/>
      <c r="G984" s="204"/>
    </row>
    <row r="985" spans="4:7">
      <c r="D985" s="204"/>
      <c r="G985" s="204"/>
    </row>
    <row r="986" spans="4:7">
      <c r="D986" s="204"/>
      <c r="G986" s="204"/>
    </row>
    <row r="987" spans="4:7">
      <c r="D987" s="204"/>
      <c r="G987" s="204"/>
    </row>
    <row r="988" spans="4:7">
      <c r="D988" s="204"/>
      <c r="G988" s="204"/>
    </row>
    <row r="989" spans="4:7">
      <c r="D989" s="204"/>
      <c r="G989" s="204"/>
    </row>
    <row r="990" spans="4:7">
      <c r="D990" s="204"/>
      <c r="G990" s="204"/>
    </row>
    <row r="991" spans="4:7">
      <c r="D991" s="204"/>
      <c r="G991" s="204"/>
    </row>
    <row r="992" spans="4:7">
      <c r="D992" s="204"/>
      <c r="G992" s="204"/>
    </row>
    <row r="993" spans="4:7">
      <c r="D993" s="204"/>
      <c r="G993" s="204"/>
    </row>
    <row r="994" spans="4:7">
      <c r="D994" s="204"/>
      <c r="G994" s="204"/>
    </row>
    <row r="995" spans="4:7">
      <c r="D995" s="204"/>
      <c r="G995" s="204"/>
    </row>
    <row r="996" spans="4:7">
      <c r="D996" s="204"/>
      <c r="G996" s="204"/>
    </row>
    <row r="997" spans="4:7">
      <c r="D997" s="204"/>
      <c r="G997" s="204"/>
    </row>
    <row r="998" spans="4:7">
      <c r="D998" s="204"/>
      <c r="G998" s="204"/>
    </row>
    <row r="999" spans="4:7">
      <c r="D999" s="204"/>
      <c r="G999" s="204"/>
    </row>
    <row r="1000" spans="4:7">
      <c r="D1000" s="204"/>
      <c r="G1000" s="204"/>
    </row>
    <row r="1001" spans="4:7">
      <c r="D1001" s="204"/>
      <c r="G1001" s="204"/>
    </row>
    <row r="1002" spans="4:7">
      <c r="D1002" s="204"/>
      <c r="G1002" s="204"/>
    </row>
    <row r="1003" spans="4:7">
      <c r="D1003" s="204"/>
      <c r="G1003" s="204"/>
    </row>
    <row r="1004" spans="4:7">
      <c r="D1004" s="204"/>
      <c r="G1004" s="204"/>
    </row>
    <row r="1005" spans="4:7">
      <c r="D1005" s="204"/>
      <c r="G1005" s="204"/>
    </row>
    <row r="1006" spans="4:7">
      <c r="D1006" s="204"/>
      <c r="G1006" s="204"/>
    </row>
    <row r="1007" spans="4:7">
      <c r="D1007" s="204"/>
      <c r="G1007" s="204"/>
    </row>
    <row r="1008" spans="4:7">
      <c r="D1008" s="204"/>
      <c r="G1008" s="204"/>
    </row>
    <row r="1009" spans="4:7">
      <c r="D1009" s="204"/>
      <c r="G1009" s="204"/>
    </row>
    <row r="1010" spans="4:7">
      <c r="D1010" s="204"/>
      <c r="G1010" s="204"/>
    </row>
    <row r="1011" spans="4:7">
      <c r="D1011" s="204"/>
      <c r="G1011" s="204"/>
    </row>
    <row r="1012" spans="4:7">
      <c r="D1012" s="204"/>
      <c r="G1012" s="204"/>
    </row>
    <row r="1013" spans="4:7">
      <c r="D1013" s="204"/>
      <c r="G1013" s="204"/>
    </row>
    <row r="1014" spans="4:7">
      <c r="D1014" s="204"/>
      <c r="G1014" s="204"/>
    </row>
    <row r="1015" spans="4:7">
      <c r="D1015" s="204"/>
      <c r="G1015" s="204"/>
    </row>
    <row r="1016" spans="4:7">
      <c r="D1016" s="204"/>
      <c r="G1016" s="204"/>
    </row>
    <row r="1017" spans="4:7">
      <c r="D1017" s="204"/>
      <c r="G1017" s="204"/>
    </row>
    <row r="1018" spans="4:7">
      <c r="D1018" s="204"/>
      <c r="G1018" s="204"/>
    </row>
    <row r="1019" spans="4:7">
      <c r="D1019" s="204"/>
      <c r="G1019" s="204"/>
    </row>
    <row r="1020" spans="4:7">
      <c r="D1020" s="204"/>
      <c r="G1020" s="204"/>
    </row>
    <row r="1021" spans="4:7">
      <c r="D1021" s="204"/>
      <c r="G1021" s="204"/>
    </row>
    <row r="1022" spans="4:7">
      <c r="D1022" s="204"/>
      <c r="G1022" s="204"/>
    </row>
    <row r="1023" spans="4:7">
      <c r="D1023" s="204"/>
      <c r="G1023" s="204"/>
    </row>
    <row r="1024" spans="4:7">
      <c r="D1024" s="204"/>
      <c r="G1024" s="204"/>
    </row>
    <row r="1025" spans="4:7">
      <c r="D1025" s="204"/>
      <c r="G1025" s="204"/>
    </row>
    <row r="1026" spans="4:7">
      <c r="D1026" s="204"/>
      <c r="G1026" s="204"/>
    </row>
    <row r="1027" spans="4:7">
      <c r="D1027" s="204"/>
      <c r="G1027" s="204"/>
    </row>
    <row r="1028" spans="4:7">
      <c r="D1028" s="204"/>
      <c r="G1028" s="204"/>
    </row>
    <row r="1029" spans="4:7">
      <c r="D1029" s="204"/>
      <c r="G1029" s="204"/>
    </row>
    <row r="1030" spans="4:7">
      <c r="D1030" s="204"/>
      <c r="G1030" s="204"/>
    </row>
    <row r="1031" spans="4:7">
      <c r="D1031" s="204"/>
      <c r="G1031" s="204"/>
    </row>
    <row r="1032" spans="4:7">
      <c r="D1032" s="204"/>
      <c r="G1032" s="204"/>
    </row>
    <row r="1033" spans="4:7">
      <c r="D1033" s="204"/>
      <c r="G1033" s="204"/>
    </row>
    <row r="1034" spans="4:7">
      <c r="D1034" s="204"/>
      <c r="G1034" s="204"/>
    </row>
    <row r="1035" spans="4:7">
      <c r="D1035" s="204"/>
      <c r="G1035" s="204"/>
    </row>
    <row r="1036" spans="4:7">
      <c r="D1036" s="204"/>
      <c r="G1036" s="204"/>
    </row>
    <row r="1037" spans="4:7">
      <c r="D1037" s="204"/>
      <c r="G1037" s="204"/>
    </row>
    <row r="1038" spans="4:7">
      <c r="D1038" s="204"/>
      <c r="G1038" s="204"/>
    </row>
    <row r="1039" spans="4:7">
      <c r="D1039" s="204"/>
      <c r="G1039" s="204"/>
    </row>
    <row r="1040" spans="4:7">
      <c r="D1040" s="204"/>
      <c r="G1040" s="204"/>
    </row>
    <row r="1041" spans="4:7">
      <c r="D1041" s="204"/>
      <c r="G1041" s="204"/>
    </row>
    <row r="1042" spans="4:7">
      <c r="D1042" s="204"/>
      <c r="G1042" s="204"/>
    </row>
    <row r="1043" spans="4:7">
      <c r="D1043" s="204"/>
      <c r="G1043" s="204"/>
    </row>
    <row r="1044" spans="4:7">
      <c r="D1044" s="204"/>
      <c r="G1044" s="204"/>
    </row>
    <row r="1045" spans="4:7">
      <c r="D1045" s="204"/>
      <c r="G1045" s="204"/>
    </row>
    <row r="1046" spans="4:7">
      <c r="D1046" s="204"/>
      <c r="G1046" s="204"/>
    </row>
    <row r="1047" spans="4:7">
      <c r="D1047" s="204"/>
      <c r="G1047" s="204"/>
    </row>
    <row r="1048" spans="4:7">
      <c r="D1048" s="204"/>
      <c r="G1048" s="204"/>
    </row>
    <row r="1049" spans="4:7">
      <c r="D1049" s="204"/>
      <c r="G1049" s="204"/>
    </row>
    <row r="1050" spans="4:7">
      <c r="D1050" s="204"/>
      <c r="G1050" s="204"/>
    </row>
    <row r="1051" spans="4:7">
      <c r="D1051" s="204"/>
      <c r="G1051" s="204"/>
    </row>
    <row r="1052" spans="4:7">
      <c r="D1052" s="204"/>
      <c r="G1052" s="204"/>
    </row>
    <row r="1053" spans="4:7">
      <c r="D1053" s="204"/>
      <c r="G1053" s="204"/>
    </row>
    <row r="1054" spans="4:7">
      <c r="D1054" s="204"/>
      <c r="G1054" s="204"/>
    </row>
    <row r="1055" spans="4:7">
      <c r="D1055" s="204"/>
      <c r="G1055" s="204"/>
    </row>
    <row r="1056" spans="4:7">
      <c r="D1056" s="204"/>
      <c r="G1056" s="204"/>
    </row>
    <row r="1057" spans="4:7">
      <c r="D1057" s="204"/>
      <c r="G1057" s="204"/>
    </row>
    <row r="1058" spans="4:7">
      <c r="D1058" s="204"/>
      <c r="G1058" s="204"/>
    </row>
    <row r="1059" spans="4:7">
      <c r="D1059" s="204"/>
      <c r="G1059" s="204"/>
    </row>
    <row r="1060" spans="4:7">
      <c r="D1060" s="204"/>
      <c r="G1060" s="204"/>
    </row>
    <row r="1061" spans="4:7">
      <c r="D1061" s="204"/>
      <c r="G1061" s="204"/>
    </row>
    <row r="1062" spans="4:7">
      <c r="D1062" s="204"/>
      <c r="G1062" s="204"/>
    </row>
    <row r="1063" spans="4:7">
      <c r="D1063" s="204"/>
      <c r="G1063" s="204"/>
    </row>
    <row r="1064" spans="4:7">
      <c r="D1064" s="204"/>
      <c r="G1064" s="204"/>
    </row>
    <row r="1065" spans="4:7">
      <c r="D1065" s="204"/>
      <c r="G1065" s="204"/>
    </row>
    <row r="1066" spans="4:7">
      <c r="D1066" s="204"/>
      <c r="G1066" s="204"/>
    </row>
    <row r="1067" spans="4:7">
      <c r="D1067" s="204"/>
      <c r="G1067" s="204"/>
    </row>
    <row r="1068" spans="4:7">
      <c r="D1068" s="204"/>
      <c r="G1068" s="204"/>
    </row>
    <row r="1069" spans="4:7">
      <c r="D1069" s="204"/>
      <c r="G1069" s="204"/>
    </row>
    <row r="1070" spans="4:7">
      <c r="D1070" s="204"/>
      <c r="G1070" s="204"/>
    </row>
    <row r="1071" spans="4:7">
      <c r="D1071" s="204"/>
      <c r="G1071" s="204"/>
    </row>
    <row r="1072" spans="4:7">
      <c r="D1072" s="204"/>
      <c r="G1072" s="204"/>
    </row>
    <row r="1073" spans="4:7">
      <c r="D1073" s="204"/>
      <c r="G1073" s="204"/>
    </row>
    <row r="1074" spans="4:7">
      <c r="D1074" s="204"/>
      <c r="G1074" s="204"/>
    </row>
    <row r="1075" spans="4:7">
      <c r="D1075" s="204"/>
      <c r="G1075" s="204"/>
    </row>
    <row r="1076" spans="4:7">
      <c r="D1076" s="204"/>
      <c r="G1076" s="204"/>
    </row>
    <row r="1077" spans="4:7">
      <c r="D1077" s="204"/>
      <c r="G1077" s="204"/>
    </row>
    <row r="1078" spans="4:7">
      <c r="D1078" s="204"/>
      <c r="G1078" s="204"/>
    </row>
    <row r="1079" spans="4:7">
      <c r="D1079" s="204"/>
      <c r="G1079" s="204"/>
    </row>
    <row r="1080" spans="4:7">
      <c r="D1080" s="204"/>
      <c r="G1080" s="204"/>
    </row>
    <row r="1081" spans="4:7">
      <c r="D1081" s="204"/>
      <c r="G1081" s="204"/>
    </row>
    <row r="1082" spans="4:7">
      <c r="D1082" s="204"/>
      <c r="G1082" s="204"/>
    </row>
    <row r="1083" spans="4:7">
      <c r="D1083" s="204"/>
      <c r="G1083" s="204"/>
    </row>
    <row r="1084" spans="4:7">
      <c r="D1084" s="204"/>
      <c r="G1084" s="204"/>
    </row>
    <row r="1085" spans="4:7">
      <c r="D1085" s="204"/>
      <c r="G1085" s="204"/>
    </row>
    <row r="1086" spans="4:7">
      <c r="D1086" s="204"/>
      <c r="G1086" s="204"/>
    </row>
    <row r="1087" spans="4:7">
      <c r="D1087" s="204"/>
      <c r="G1087" s="204"/>
    </row>
    <row r="1088" spans="4:7">
      <c r="D1088" s="204"/>
      <c r="G1088" s="204"/>
    </row>
    <row r="1089" spans="4:7">
      <c r="D1089" s="204"/>
      <c r="G1089" s="204"/>
    </row>
    <row r="1090" spans="4:7">
      <c r="D1090" s="204"/>
      <c r="G1090" s="204"/>
    </row>
    <row r="1091" spans="4:7">
      <c r="D1091" s="204"/>
      <c r="G1091" s="204"/>
    </row>
    <row r="1092" spans="4:7">
      <c r="D1092" s="204"/>
      <c r="G1092" s="204"/>
    </row>
    <row r="1093" spans="4:7">
      <c r="D1093" s="204"/>
      <c r="G1093" s="204"/>
    </row>
    <row r="1094" spans="4:7">
      <c r="D1094" s="204"/>
      <c r="G1094" s="204"/>
    </row>
    <row r="1095" spans="4:7">
      <c r="D1095" s="204"/>
      <c r="G1095" s="204"/>
    </row>
    <row r="1096" spans="4:7">
      <c r="D1096" s="204"/>
      <c r="G1096" s="204"/>
    </row>
    <row r="1097" spans="4:7">
      <c r="D1097" s="204"/>
      <c r="G1097" s="204"/>
    </row>
    <row r="1098" spans="4:7">
      <c r="D1098" s="204"/>
      <c r="G1098" s="204"/>
    </row>
    <row r="1099" spans="4:7">
      <c r="D1099" s="204"/>
      <c r="G1099" s="204"/>
    </row>
    <row r="1100" spans="4:7">
      <c r="D1100" s="204"/>
      <c r="G1100" s="204"/>
    </row>
    <row r="1101" spans="4:7">
      <c r="D1101" s="204"/>
      <c r="G1101" s="204"/>
    </row>
    <row r="1102" spans="4:7">
      <c r="D1102" s="204"/>
      <c r="G1102" s="204"/>
    </row>
    <row r="1103" spans="4:7">
      <c r="D1103" s="204"/>
      <c r="G1103" s="204"/>
    </row>
    <row r="1104" spans="4:7">
      <c r="D1104" s="204"/>
      <c r="G1104" s="204"/>
    </row>
    <row r="1105" spans="4:7">
      <c r="D1105" s="204"/>
      <c r="G1105" s="204"/>
    </row>
    <row r="1106" spans="4:7">
      <c r="D1106" s="204"/>
      <c r="G1106" s="204"/>
    </row>
    <row r="1107" spans="4:7">
      <c r="D1107" s="204"/>
      <c r="G1107" s="204"/>
    </row>
    <row r="1108" spans="4:7">
      <c r="D1108" s="204"/>
      <c r="G1108" s="204"/>
    </row>
    <row r="1109" spans="4:7">
      <c r="D1109" s="204"/>
      <c r="G1109" s="204"/>
    </row>
    <row r="1110" spans="4:7">
      <c r="D1110" s="204"/>
      <c r="G1110" s="204"/>
    </row>
    <row r="1111" spans="4:7">
      <c r="D1111" s="204"/>
      <c r="G1111" s="204"/>
    </row>
    <row r="1112" spans="4:7">
      <c r="D1112" s="204"/>
      <c r="G1112" s="204"/>
    </row>
    <row r="1113" spans="4:7">
      <c r="D1113" s="204"/>
      <c r="G1113" s="204"/>
    </row>
    <row r="1114" spans="4:7">
      <c r="D1114" s="204"/>
      <c r="G1114" s="204"/>
    </row>
    <row r="1115" spans="4:7">
      <c r="D1115" s="204"/>
      <c r="G1115" s="204"/>
    </row>
    <row r="1116" spans="4:7">
      <c r="D1116" s="204"/>
      <c r="G1116" s="204"/>
    </row>
    <row r="1117" spans="4:7">
      <c r="D1117" s="204"/>
      <c r="G1117" s="204"/>
    </row>
    <row r="1118" spans="4:7">
      <c r="D1118" s="204"/>
      <c r="G1118" s="204"/>
    </row>
    <row r="1119" spans="4:7">
      <c r="D1119" s="204"/>
      <c r="G1119" s="204"/>
    </row>
    <row r="1120" spans="4:7">
      <c r="D1120" s="204"/>
      <c r="G1120" s="204"/>
    </row>
    <row r="1121" spans="4:7">
      <c r="D1121" s="204"/>
      <c r="G1121" s="204"/>
    </row>
    <row r="1122" spans="4:7">
      <c r="D1122" s="204"/>
      <c r="G1122" s="204"/>
    </row>
    <row r="1123" spans="4:7">
      <c r="D1123" s="204"/>
      <c r="G1123" s="204"/>
    </row>
    <row r="1124" spans="4:7">
      <c r="D1124" s="204"/>
      <c r="G1124" s="204"/>
    </row>
    <row r="1125" spans="4:7">
      <c r="D1125" s="204"/>
      <c r="G1125" s="204"/>
    </row>
    <row r="1126" spans="4:7">
      <c r="D1126" s="204"/>
      <c r="G1126" s="204"/>
    </row>
    <row r="1127" spans="4:7">
      <c r="D1127" s="204"/>
      <c r="G1127" s="204"/>
    </row>
    <row r="1128" spans="4:7">
      <c r="D1128" s="204"/>
      <c r="G1128" s="204"/>
    </row>
    <row r="1129" spans="4:7">
      <c r="D1129" s="204"/>
      <c r="G1129" s="204"/>
    </row>
    <row r="1130" spans="4:7">
      <c r="D1130" s="204"/>
      <c r="G1130" s="204"/>
    </row>
    <row r="1131" spans="4:7">
      <c r="D1131" s="204"/>
      <c r="G1131" s="204"/>
    </row>
    <row r="1132" spans="4:7">
      <c r="D1132" s="204"/>
      <c r="G1132" s="204"/>
    </row>
    <row r="1133" spans="4:7">
      <c r="D1133" s="204"/>
      <c r="G1133" s="204"/>
    </row>
    <row r="1134" spans="4:7">
      <c r="D1134" s="204"/>
      <c r="G1134" s="204"/>
    </row>
    <row r="1135" spans="4:7">
      <c r="D1135" s="204"/>
      <c r="G1135" s="204"/>
    </row>
    <row r="1136" spans="4:7">
      <c r="D1136" s="204"/>
      <c r="G1136" s="204"/>
    </row>
    <row r="1137" spans="4:7">
      <c r="D1137" s="204"/>
      <c r="G1137" s="204"/>
    </row>
    <row r="1138" spans="4:7">
      <c r="D1138" s="204"/>
      <c r="G1138" s="204"/>
    </row>
    <row r="1139" spans="4:7">
      <c r="D1139" s="204"/>
      <c r="G1139" s="204"/>
    </row>
    <row r="1140" spans="4:7">
      <c r="D1140" s="204"/>
      <c r="G1140" s="204"/>
    </row>
    <row r="1141" spans="4:7">
      <c r="D1141" s="204"/>
      <c r="G1141" s="204"/>
    </row>
    <row r="1142" spans="4:7">
      <c r="D1142" s="204"/>
      <c r="G1142" s="204"/>
    </row>
    <row r="1143" spans="4:7">
      <c r="D1143" s="204"/>
      <c r="G1143" s="204"/>
    </row>
    <row r="1144" spans="4:7">
      <c r="D1144" s="204"/>
      <c r="G1144" s="204"/>
    </row>
    <row r="1145" spans="4:7">
      <c r="D1145" s="204"/>
      <c r="G1145" s="204"/>
    </row>
    <row r="1146" spans="4:7">
      <c r="D1146" s="204"/>
      <c r="G1146" s="204"/>
    </row>
    <row r="1147" spans="4:7">
      <c r="D1147" s="204"/>
      <c r="G1147" s="204"/>
    </row>
    <row r="1148" spans="4:7">
      <c r="D1148" s="204"/>
      <c r="G1148" s="204"/>
    </row>
    <row r="1149" spans="4:7">
      <c r="D1149" s="204"/>
      <c r="G1149" s="204"/>
    </row>
    <row r="1150" spans="4:7">
      <c r="D1150" s="204"/>
      <c r="G1150" s="204"/>
    </row>
    <row r="1151" spans="4:7">
      <c r="D1151" s="204"/>
      <c r="G1151" s="204"/>
    </row>
    <row r="1152" spans="4:7">
      <c r="D1152" s="204"/>
      <c r="G1152" s="204"/>
    </row>
    <row r="1153" spans="4:7">
      <c r="D1153" s="204"/>
      <c r="G1153" s="204"/>
    </row>
    <row r="1154" spans="4:7">
      <c r="D1154" s="204"/>
      <c r="G1154" s="204"/>
    </row>
    <row r="1155" spans="4:7">
      <c r="D1155" s="204"/>
      <c r="G1155" s="204"/>
    </row>
    <row r="1156" spans="4:7">
      <c r="D1156" s="204"/>
      <c r="G1156" s="204"/>
    </row>
    <row r="1157" spans="4:7">
      <c r="D1157" s="204"/>
      <c r="G1157" s="204"/>
    </row>
    <row r="1158" spans="4:7">
      <c r="D1158" s="204"/>
      <c r="G1158" s="204"/>
    </row>
    <row r="1159" spans="4:7">
      <c r="D1159" s="204"/>
      <c r="G1159" s="204"/>
    </row>
    <row r="1160" spans="4:7">
      <c r="D1160" s="204"/>
      <c r="G1160" s="204"/>
    </row>
    <row r="1161" spans="4:7">
      <c r="D1161" s="204"/>
      <c r="G1161" s="204"/>
    </row>
    <row r="1162" spans="4:7">
      <c r="D1162" s="204"/>
      <c r="G1162" s="204"/>
    </row>
    <row r="1163" spans="4:7">
      <c r="D1163" s="204"/>
      <c r="G1163" s="204"/>
    </row>
    <row r="1164" spans="4:7">
      <c r="D1164" s="204"/>
      <c r="G1164" s="204"/>
    </row>
    <row r="1165" spans="4:7">
      <c r="D1165" s="204"/>
      <c r="G1165" s="204"/>
    </row>
    <row r="1166" spans="4:7">
      <c r="D1166" s="204"/>
      <c r="G1166" s="204"/>
    </row>
    <row r="1167" spans="4:7">
      <c r="D1167" s="204"/>
      <c r="G1167" s="204"/>
    </row>
    <row r="1168" spans="4:7">
      <c r="D1168" s="204"/>
      <c r="G1168" s="204"/>
    </row>
    <row r="1169" spans="4:7">
      <c r="D1169" s="204"/>
      <c r="G1169" s="204"/>
    </row>
    <row r="1170" spans="4:7">
      <c r="D1170" s="204"/>
      <c r="G1170" s="204"/>
    </row>
    <row r="1171" spans="4:7">
      <c r="D1171" s="204"/>
      <c r="G1171" s="204"/>
    </row>
    <row r="1172" spans="4:7">
      <c r="D1172" s="204"/>
      <c r="G1172" s="204"/>
    </row>
    <row r="1173" spans="4:7">
      <c r="D1173" s="204"/>
      <c r="G1173" s="204"/>
    </row>
    <row r="1174" spans="4:7">
      <c r="D1174" s="204"/>
      <c r="G1174" s="204"/>
    </row>
    <row r="1175" spans="4:7">
      <c r="D1175" s="204"/>
      <c r="G1175" s="204"/>
    </row>
    <row r="1176" spans="4:7">
      <c r="D1176" s="204"/>
      <c r="G1176" s="204"/>
    </row>
    <row r="1177" spans="4:7">
      <c r="D1177" s="204"/>
      <c r="G1177" s="204"/>
    </row>
    <row r="1178" spans="4:7">
      <c r="D1178" s="204"/>
      <c r="G1178" s="204"/>
    </row>
    <row r="1179" spans="4:7">
      <c r="D1179" s="204"/>
      <c r="G1179" s="204"/>
    </row>
    <row r="1180" spans="4:7">
      <c r="D1180" s="204"/>
      <c r="G1180" s="204"/>
    </row>
    <row r="1181" spans="4:7">
      <c r="D1181" s="204"/>
      <c r="G1181" s="204"/>
    </row>
    <row r="1182" spans="4:7">
      <c r="D1182" s="204"/>
      <c r="G1182" s="204"/>
    </row>
    <row r="1183" spans="4:7">
      <c r="D1183" s="204"/>
      <c r="G1183" s="204"/>
    </row>
    <row r="1184" spans="4:7">
      <c r="D1184" s="204"/>
      <c r="G1184" s="204"/>
    </row>
    <row r="1185" spans="4:7">
      <c r="D1185" s="204"/>
      <c r="G1185" s="204"/>
    </row>
    <row r="1186" spans="4:7">
      <c r="D1186" s="204"/>
      <c r="G1186" s="204"/>
    </row>
    <row r="1187" spans="4:7">
      <c r="D1187" s="204"/>
      <c r="G1187" s="204"/>
    </row>
    <row r="1188" spans="4:7">
      <c r="D1188" s="204"/>
      <c r="G1188" s="204"/>
    </row>
    <row r="1189" spans="4:7">
      <c r="D1189" s="204"/>
      <c r="G1189" s="204"/>
    </row>
    <row r="1190" spans="4:7">
      <c r="D1190" s="204"/>
      <c r="G1190" s="204"/>
    </row>
    <row r="1191" spans="4:7">
      <c r="D1191" s="204"/>
      <c r="G1191" s="204"/>
    </row>
    <row r="1192" spans="4:7">
      <c r="D1192" s="204"/>
      <c r="G1192" s="204"/>
    </row>
    <row r="1193" spans="4:7">
      <c r="D1193" s="204"/>
      <c r="G1193" s="204"/>
    </row>
    <row r="1194" spans="4:7">
      <c r="D1194" s="204"/>
      <c r="G1194" s="204"/>
    </row>
    <row r="1195" spans="4:7">
      <c r="D1195" s="204"/>
      <c r="G1195" s="204"/>
    </row>
    <row r="1196" spans="4:7">
      <c r="D1196" s="204"/>
      <c r="G1196" s="204"/>
    </row>
    <row r="1197" spans="4:7">
      <c r="D1197" s="204"/>
      <c r="G1197" s="204"/>
    </row>
    <row r="1198" spans="4:7">
      <c r="D1198" s="204"/>
      <c r="G1198" s="204"/>
    </row>
    <row r="1199" spans="4:7">
      <c r="D1199" s="204"/>
      <c r="G1199" s="204"/>
    </row>
    <row r="1200" spans="4:7">
      <c r="D1200" s="204"/>
      <c r="G1200" s="204"/>
    </row>
    <row r="1201" spans="4:7">
      <c r="D1201" s="204"/>
      <c r="G1201" s="204"/>
    </row>
    <row r="1202" spans="4:7">
      <c r="D1202" s="204"/>
      <c r="G1202" s="204"/>
    </row>
    <row r="1203" spans="4:7">
      <c r="D1203" s="204"/>
      <c r="G1203" s="204"/>
    </row>
    <row r="1204" spans="4:7">
      <c r="D1204" s="204"/>
      <c r="G1204" s="204"/>
    </row>
    <row r="1205" spans="4:7">
      <c r="D1205" s="204"/>
      <c r="G1205" s="204"/>
    </row>
    <row r="1206" spans="4:7">
      <c r="D1206" s="204"/>
      <c r="G1206" s="204"/>
    </row>
    <row r="1207" spans="4:7">
      <c r="D1207" s="204"/>
      <c r="G1207" s="204"/>
    </row>
    <row r="1208" spans="4:7">
      <c r="D1208" s="204"/>
      <c r="G1208" s="204"/>
    </row>
    <row r="1209" spans="4:7">
      <c r="D1209" s="204"/>
      <c r="G1209" s="204"/>
    </row>
    <row r="1210" spans="4:7">
      <c r="D1210" s="204"/>
      <c r="G1210" s="204"/>
    </row>
    <row r="1211" spans="4:7">
      <c r="D1211" s="204"/>
      <c r="G1211" s="204"/>
    </row>
    <row r="1212" spans="4:7">
      <c r="D1212" s="204"/>
      <c r="G1212" s="204"/>
    </row>
    <row r="1213" spans="4:7">
      <c r="D1213" s="204"/>
      <c r="G1213" s="204"/>
    </row>
    <row r="1214" spans="4:7">
      <c r="D1214" s="204"/>
      <c r="G1214" s="204"/>
    </row>
    <row r="1215" spans="4:7">
      <c r="D1215" s="204"/>
      <c r="G1215" s="204"/>
    </row>
    <row r="1216" spans="4:7">
      <c r="D1216" s="204"/>
      <c r="G1216" s="204"/>
    </row>
    <row r="1217" spans="4:7">
      <c r="D1217" s="204"/>
      <c r="G1217" s="204"/>
    </row>
    <row r="1218" spans="4:7">
      <c r="D1218" s="204"/>
      <c r="G1218" s="204"/>
    </row>
    <row r="1219" spans="4:7">
      <c r="D1219" s="204"/>
      <c r="G1219" s="204"/>
    </row>
    <row r="1220" spans="4:7">
      <c r="D1220" s="204"/>
      <c r="G1220" s="204"/>
    </row>
    <row r="1221" spans="4:7">
      <c r="D1221" s="204"/>
      <c r="G1221" s="204"/>
    </row>
    <row r="1222" spans="4:7">
      <c r="D1222" s="204"/>
      <c r="G1222" s="204"/>
    </row>
    <row r="1223" spans="4:7">
      <c r="D1223" s="204"/>
      <c r="G1223" s="204"/>
    </row>
    <row r="1224" spans="4:7">
      <c r="D1224" s="204"/>
      <c r="G1224" s="204"/>
    </row>
    <row r="1225" spans="4:7">
      <c r="D1225" s="204"/>
      <c r="G1225" s="204"/>
    </row>
    <row r="1226" spans="4:7">
      <c r="D1226" s="204"/>
      <c r="G1226" s="204"/>
    </row>
    <row r="1227" spans="4:7">
      <c r="D1227" s="204"/>
      <c r="G1227" s="204"/>
    </row>
    <row r="1228" spans="4:7">
      <c r="D1228" s="204"/>
      <c r="G1228" s="204"/>
    </row>
    <row r="1229" spans="4:7">
      <c r="D1229" s="204"/>
      <c r="G1229" s="204"/>
    </row>
    <row r="1230" spans="4:7">
      <c r="D1230" s="204"/>
      <c r="G1230" s="204"/>
    </row>
    <row r="1231" spans="4:7">
      <c r="D1231" s="204"/>
      <c r="G1231" s="204"/>
    </row>
    <row r="1232" spans="4:7">
      <c r="D1232" s="204"/>
      <c r="G1232" s="204"/>
    </row>
    <row r="1233" spans="4:7">
      <c r="D1233" s="204"/>
      <c r="G1233" s="204"/>
    </row>
    <row r="1234" spans="4:7">
      <c r="D1234" s="204"/>
      <c r="G1234" s="204"/>
    </row>
    <row r="1235" spans="4:7">
      <c r="D1235" s="204"/>
      <c r="G1235" s="204"/>
    </row>
    <row r="1236" spans="4:7">
      <c r="D1236" s="204"/>
      <c r="G1236" s="204"/>
    </row>
    <row r="1237" spans="4:7">
      <c r="D1237" s="204"/>
      <c r="G1237" s="204"/>
    </row>
    <row r="1238" spans="4:7">
      <c r="D1238" s="204"/>
      <c r="G1238" s="204"/>
    </row>
    <row r="1239" spans="4:7">
      <c r="D1239" s="204"/>
      <c r="G1239" s="204"/>
    </row>
    <row r="1240" spans="4:7">
      <c r="D1240" s="204"/>
      <c r="G1240" s="204"/>
    </row>
    <row r="1241" spans="4:7">
      <c r="D1241" s="204"/>
      <c r="G1241" s="204"/>
    </row>
    <row r="1242" spans="4:7">
      <c r="D1242" s="204"/>
      <c r="G1242" s="204"/>
    </row>
    <row r="1243" spans="4:7">
      <c r="D1243" s="204"/>
      <c r="G1243" s="204"/>
    </row>
    <row r="1244" spans="4:7">
      <c r="D1244" s="204"/>
      <c r="G1244" s="204"/>
    </row>
    <row r="1245" spans="4:7">
      <c r="D1245" s="204"/>
      <c r="G1245" s="204"/>
    </row>
    <row r="1246" spans="4:7">
      <c r="D1246" s="204"/>
      <c r="G1246" s="204"/>
    </row>
    <row r="1247" spans="4:7">
      <c r="D1247" s="204"/>
      <c r="G1247" s="204"/>
    </row>
    <row r="1248" spans="4:7">
      <c r="D1248" s="204"/>
      <c r="G1248" s="204"/>
    </row>
    <row r="1249" spans="4:7">
      <c r="D1249" s="204"/>
      <c r="G1249" s="204"/>
    </row>
    <row r="1250" spans="4:7">
      <c r="D1250" s="204"/>
      <c r="G1250" s="204"/>
    </row>
    <row r="1251" spans="4:7">
      <c r="D1251" s="204"/>
      <c r="G1251" s="204"/>
    </row>
    <row r="1252" spans="4:7">
      <c r="D1252" s="204"/>
      <c r="G1252" s="204"/>
    </row>
    <row r="1253" spans="4:7">
      <c r="D1253" s="204"/>
      <c r="G1253" s="204"/>
    </row>
    <row r="1254" spans="4:7">
      <c r="D1254" s="204"/>
      <c r="G1254" s="204"/>
    </row>
    <row r="1255" spans="4:7">
      <c r="D1255" s="204"/>
      <c r="G1255" s="204"/>
    </row>
    <row r="1256" spans="4:7">
      <c r="D1256" s="204"/>
      <c r="G1256" s="204"/>
    </row>
    <row r="1257" spans="4:7">
      <c r="D1257" s="204"/>
      <c r="G1257" s="204"/>
    </row>
    <row r="1258" spans="4:7">
      <c r="D1258" s="204"/>
      <c r="G1258" s="204"/>
    </row>
    <row r="1259" spans="4:7">
      <c r="D1259" s="204"/>
      <c r="G1259" s="204"/>
    </row>
    <row r="1260" spans="4:7">
      <c r="D1260" s="204"/>
      <c r="G1260" s="204"/>
    </row>
    <row r="1261" spans="4:7">
      <c r="D1261" s="204"/>
      <c r="G1261" s="204"/>
    </row>
    <row r="1262" spans="4:7">
      <c r="D1262" s="204"/>
      <c r="G1262" s="204"/>
    </row>
    <row r="1263" spans="4:7">
      <c r="D1263" s="204"/>
      <c r="G1263" s="204"/>
    </row>
    <row r="1264" spans="4:7">
      <c r="D1264" s="204"/>
      <c r="G1264" s="204"/>
    </row>
    <row r="1265" spans="4:7">
      <c r="D1265" s="204"/>
      <c r="G1265" s="204"/>
    </row>
    <row r="1266" spans="4:7">
      <c r="D1266" s="204"/>
      <c r="G1266" s="204"/>
    </row>
    <row r="1267" spans="4:7">
      <c r="D1267" s="204"/>
      <c r="G1267" s="204"/>
    </row>
    <row r="1268" spans="4:7">
      <c r="D1268" s="204"/>
      <c r="G1268" s="204"/>
    </row>
    <row r="1269" spans="4:7">
      <c r="D1269" s="204"/>
      <c r="G1269" s="204"/>
    </row>
    <row r="1270" spans="4:7">
      <c r="D1270" s="204"/>
      <c r="G1270" s="204"/>
    </row>
    <row r="1271" spans="4:7">
      <c r="D1271" s="204"/>
      <c r="G1271" s="204"/>
    </row>
    <row r="1272" spans="4:7">
      <c r="D1272" s="204"/>
      <c r="G1272" s="204"/>
    </row>
    <row r="1273" spans="4:7">
      <c r="D1273" s="204"/>
      <c r="G1273" s="204"/>
    </row>
    <row r="1274" spans="4:7">
      <c r="D1274" s="204"/>
      <c r="G1274" s="204"/>
    </row>
    <row r="1275" spans="4:7">
      <c r="D1275" s="204"/>
      <c r="G1275" s="204"/>
    </row>
    <row r="1276" spans="4:7">
      <c r="D1276" s="204"/>
      <c r="G1276" s="204"/>
    </row>
    <row r="1277" spans="4:7">
      <c r="D1277" s="204"/>
      <c r="G1277" s="204"/>
    </row>
    <row r="1278" spans="4:7">
      <c r="D1278" s="204"/>
      <c r="G1278" s="204"/>
    </row>
    <row r="1279" spans="4:7">
      <c r="D1279" s="204"/>
      <c r="G1279" s="204"/>
    </row>
    <row r="1280" spans="4:7">
      <c r="D1280" s="204"/>
      <c r="G1280" s="204"/>
    </row>
    <row r="1281" spans="4:7">
      <c r="D1281" s="204"/>
      <c r="G1281" s="204"/>
    </row>
    <row r="1282" spans="4:7">
      <c r="D1282" s="204"/>
      <c r="G1282" s="204"/>
    </row>
    <row r="1283" spans="4:7">
      <c r="D1283" s="204"/>
      <c r="G1283" s="204"/>
    </row>
    <row r="1284" spans="4:7">
      <c r="D1284" s="204"/>
      <c r="G1284" s="204"/>
    </row>
    <row r="1285" spans="4:7">
      <c r="D1285" s="204"/>
      <c r="G1285" s="204"/>
    </row>
    <row r="1286" spans="4:7">
      <c r="D1286" s="204"/>
      <c r="G1286" s="204"/>
    </row>
    <row r="1287" spans="4:7">
      <c r="D1287" s="204"/>
      <c r="G1287" s="204"/>
    </row>
    <row r="1288" spans="4:7">
      <c r="D1288" s="204"/>
      <c r="G1288" s="204"/>
    </row>
    <row r="1289" spans="4:7">
      <c r="D1289" s="204"/>
      <c r="G1289" s="204"/>
    </row>
    <row r="1290" spans="4:7">
      <c r="D1290" s="204"/>
      <c r="G1290" s="204"/>
    </row>
    <row r="1291" spans="4:7">
      <c r="D1291" s="204"/>
      <c r="G1291" s="204"/>
    </row>
    <row r="1292" spans="4:7">
      <c r="D1292" s="204"/>
      <c r="G1292" s="204"/>
    </row>
    <row r="1293" spans="4:7">
      <c r="D1293" s="204"/>
      <c r="G1293" s="204"/>
    </row>
    <row r="1294" spans="4:7">
      <c r="D1294" s="204"/>
      <c r="G1294" s="204"/>
    </row>
    <row r="1295" spans="4:7">
      <c r="D1295" s="204"/>
      <c r="G1295" s="204"/>
    </row>
    <row r="1296" spans="4:7">
      <c r="D1296" s="204"/>
      <c r="G1296" s="204"/>
    </row>
    <row r="1297" spans="4:7">
      <c r="D1297" s="204"/>
      <c r="G1297" s="204"/>
    </row>
    <row r="1298" spans="4:7">
      <c r="D1298" s="204"/>
      <c r="G1298" s="204"/>
    </row>
    <row r="1299" spans="4:7">
      <c r="D1299" s="204"/>
      <c r="G1299" s="204"/>
    </row>
    <row r="1300" spans="4:7">
      <c r="D1300" s="204"/>
      <c r="G1300" s="204"/>
    </row>
    <row r="1301" spans="4:7">
      <c r="D1301" s="204"/>
      <c r="G1301" s="204"/>
    </row>
    <row r="1302" spans="4:7">
      <c r="D1302" s="204"/>
      <c r="G1302" s="204"/>
    </row>
    <row r="1303" spans="4:7">
      <c r="D1303" s="204"/>
      <c r="G1303" s="204"/>
    </row>
    <row r="1304" spans="4:7">
      <c r="D1304" s="204"/>
      <c r="G1304" s="204"/>
    </row>
    <row r="1305" spans="4:7">
      <c r="D1305" s="204"/>
      <c r="G1305" s="204"/>
    </row>
    <row r="1306" spans="4:7">
      <c r="D1306" s="204"/>
      <c r="G1306" s="204"/>
    </row>
    <row r="1307" spans="4:7">
      <c r="D1307" s="204"/>
      <c r="G1307" s="204"/>
    </row>
    <row r="1308" spans="4:7">
      <c r="D1308" s="204"/>
      <c r="G1308" s="204"/>
    </row>
    <row r="1309" spans="4:7">
      <c r="D1309" s="204"/>
      <c r="G1309" s="204"/>
    </row>
    <row r="1310" spans="4:7">
      <c r="D1310" s="204"/>
      <c r="G1310" s="204"/>
    </row>
    <row r="1311" spans="4:7">
      <c r="D1311" s="204"/>
      <c r="G1311" s="204"/>
    </row>
    <row r="1312" spans="4:7">
      <c r="D1312" s="204"/>
      <c r="G1312" s="204"/>
    </row>
    <row r="1313" spans="4:7">
      <c r="D1313" s="204"/>
      <c r="G1313" s="204"/>
    </row>
    <row r="1314" spans="4:7">
      <c r="D1314" s="204"/>
      <c r="G1314" s="204"/>
    </row>
    <row r="1315" spans="4:7">
      <c r="D1315" s="204"/>
      <c r="G1315" s="204"/>
    </row>
    <row r="1316" spans="4:7">
      <c r="D1316" s="204"/>
      <c r="G1316" s="204"/>
    </row>
    <row r="1317" spans="4:7">
      <c r="D1317" s="204"/>
      <c r="G1317" s="204"/>
    </row>
    <row r="1318" spans="4:7">
      <c r="D1318" s="204"/>
      <c r="G1318" s="204"/>
    </row>
    <row r="1319" spans="4:7">
      <c r="D1319" s="204"/>
      <c r="G1319" s="204"/>
    </row>
    <row r="1320" spans="4:7">
      <c r="D1320" s="204"/>
      <c r="G1320" s="204"/>
    </row>
    <row r="1321" spans="4:7">
      <c r="D1321" s="204"/>
      <c r="G1321" s="204"/>
    </row>
    <row r="1322" spans="4:7">
      <c r="D1322" s="204"/>
      <c r="G1322" s="204"/>
    </row>
    <row r="1323" spans="4:7">
      <c r="D1323" s="204"/>
      <c r="G1323" s="204"/>
    </row>
    <row r="1324" spans="4:7">
      <c r="D1324" s="204"/>
      <c r="G1324" s="204"/>
    </row>
    <row r="1325" spans="4:7">
      <c r="D1325" s="204"/>
      <c r="G1325" s="204"/>
    </row>
    <row r="1326" spans="4:7">
      <c r="D1326" s="204"/>
      <c r="G1326" s="204"/>
    </row>
    <row r="1327" spans="4:7">
      <c r="D1327" s="204"/>
      <c r="G1327" s="204"/>
    </row>
    <row r="1328" spans="4:7">
      <c r="D1328" s="204"/>
      <c r="G1328" s="204"/>
    </row>
    <row r="1329" spans="4:7">
      <c r="D1329" s="204"/>
      <c r="G1329" s="204"/>
    </row>
    <row r="1330" spans="4:7">
      <c r="D1330" s="204"/>
      <c r="G1330" s="204"/>
    </row>
    <row r="1331" spans="4:7">
      <c r="D1331" s="204"/>
      <c r="G1331" s="204"/>
    </row>
    <row r="1332" spans="4:7">
      <c r="D1332" s="204"/>
      <c r="G1332" s="204"/>
    </row>
    <row r="1333" spans="4:7">
      <c r="D1333" s="204"/>
      <c r="G1333" s="204"/>
    </row>
    <row r="1334" spans="4:7">
      <c r="D1334" s="204"/>
      <c r="G1334" s="204"/>
    </row>
    <row r="1335" spans="4:7">
      <c r="D1335" s="204"/>
      <c r="G1335" s="204"/>
    </row>
    <row r="1336" spans="4:7">
      <c r="D1336" s="204"/>
      <c r="G1336" s="204"/>
    </row>
    <row r="1337" spans="4:7">
      <c r="D1337" s="204"/>
      <c r="G1337" s="204"/>
    </row>
    <row r="1338" spans="4:7">
      <c r="D1338" s="204"/>
      <c r="G1338" s="204"/>
    </row>
    <row r="1339" spans="4:7">
      <c r="D1339" s="204"/>
      <c r="G1339" s="204"/>
    </row>
    <row r="1340" spans="4:7">
      <c r="D1340" s="204"/>
      <c r="G1340" s="204"/>
    </row>
    <row r="1341" spans="4:7">
      <c r="D1341" s="204"/>
      <c r="G1341" s="204"/>
    </row>
    <row r="1342" spans="4:7">
      <c r="D1342" s="204"/>
      <c r="G1342" s="204"/>
    </row>
    <row r="1343" spans="4:7">
      <c r="D1343" s="204"/>
      <c r="G1343" s="204"/>
    </row>
    <row r="1344" spans="4:7">
      <c r="D1344" s="204"/>
      <c r="G1344" s="204"/>
    </row>
    <row r="1345" spans="4:7">
      <c r="D1345" s="204"/>
      <c r="G1345" s="204"/>
    </row>
    <row r="1346" spans="4:7">
      <c r="D1346" s="204"/>
      <c r="G1346" s="204"/>
    </row>
    <row r="1347" spans="4:7">
      <c r="D1347" s="204"/>
      <c r="G1347" s="204"/>
    </row>
    <row r="1348" spans="4:7">
      <c r="D1348" s="204"/>
      <c r="G1348" s="204"/>
    </row>
    <row r="1349" spans="4:7">
      <c r="D1349" s="204"/>
      <c r="G1349" s="204"/>
    </row>
    <row r="1350" spans="4:7">
      <c r="D1350" s="204"/>
      <c r="G1350" s="204"/>
    </row>
    <row r="1351" spans="4:7">
      <c r="D1351" s="204"/>
      <c r="G1351" s="204"/>
    </row>
    <row r="1352" spans="4:7">
      <c r="D1352" s="204"/>
      <c r="G1352" s="204"/>
    </row>
    <row r="1353" spans="4:7">
      <c r="D1353" s="204"/>
      <c r="G1353" s="204"/>
    </row>
    <row r="1354" spans="4:7">
      <c r="D1354" s="204"/>
      <c r="G1354" s="204"/>
    </row>
    <row r="1355" spans="4:7">
      <c r="D1355" s="204"/>
      <c r="G1355" s="204"/>
    </row>
    <row r="1356" spans="4:7">
      <c r="D1356" s="204"/>
      <c r="G1356" s="204"/>
    </row>
    <row r="1357" spans="4:7">
      <c r="D1357" s="204"/>
      <c r="G1357" s="204"/>
    </row>
    <row r="1358" spans="4:7">
      <c r="D1358" s="204"/>
      <c r="G1358" s="204"/>
    </row>
    <row r="1359" spans="4:7">
      <c r="D1359" s="204"/>
      <c r="G1359" s="204"/>
    </row>
    <row r="1360" spans="4:7">
      <c r="D1360" s="204"/>
      <c r="G1360" s="204"/>
    </row>
    <row r="1361" spans="4:7">
      <c r="D1361" s="204"/>
      <c r="G1361" s="204"/>
    </row>
    <row r="1362" spans="4:7">
      <c r="D1362" s="204"/>
      <c r="G1362" s="204"/>
    </row>
    <row r="1363" spans="4:7">
      <c r="D1363" s="204"/>
      <c r="G1363" s="204"/>
    </row>
    <row r="1364" spans="4:7">
      <c r="D1364" s="204"/>
      <c r="G1364" s="204"/>
    </row>
    <row r="1365" spans="4:7">
      <c r="D1365" s="204"/>
      <c r="G1365" s="204"/>
    </row>
    <row r="1366" spans="4:7">
      <c r="D1366" s="204"/>
      <c r="G1366" s="204"/>
    </row>
    <row r="1367" spans="4:7">
      <c r="D1367" s="204"/>
      <c r="G1367" s="204"/>
    </row>
    <row r="1368" spans="4:7">
      <c r="D1368" s="204"/>
      <c r="G1368" s="204"/>
    </row>
    <row r="1369" spans="4:7">
      <c r="D1369" s="204"/>
      <c r="G1369" s="204"/>
    </row>
    <row r="1370" spans="4:7">
      <c r="D1370" s="204"/>
      <c r="G1370" s="204"/>
    </row>
    <row r="1371" spans="4:7">
      <c r="D1371" s="204"/>
      <c r="G1371" s="204"/>
    </row>
    <row r="1372" spans="4:7">
      <c r="D1372" s="204"/>
      <c r="G1372" s="204"/>
    </row>
    <row r="1373" spans="4:7">
      <c r="D1373" s="204"/>
      <c r="G1373" s="204"/>
    </row>
    <row r="1374" spans="4:7">
      <c r="D1374" s="204"/>
      <c r="G1374" s="204"/>
    </row>
    <row r="1375" spans="4:7">
      <c r="D1375" s="204"/>
      <c r="G1375" s="204"/>
    </row>
    <row r="1376" spans="4:7">
      <c r="D1376" s="204"/>
      <c r="G1376" s="204"/>
    </row>
    <row r="1377" spans="4:7">
      <c r="D1377" s="204"/>
      <c r="G1377" s="204"/>
    </row>
    <row r="1378" spans="4:7">
      <c r="D1378" s="204"/>
      <c r="G1378" s="204"/>
    </row>
    <row r="1379" spans="4:7">
      <c r="D1379" s="204"/>
      <c r="G1379" s="204"/>
    </row>
    <row r="1380" spans="4:7">
      <c r="D1380" s="204"/>
      <c r="G1380" s="204"/>
    </row>
    <row r="1381" spans="4:7">
      <c r="D1381" s="204"/>
      <c r="G1381" s="204"/>
    </row>
    <row r="1382" spans="4:7">
      <c r="D1382" s="204"/>
      <c r="G1382" s="204"/>
    </row>
    <row r="1383" spans="4:7">
      <c r="D1383" s="204"/>
      <c r="G1383" s="204"/>
    </row>
    <row r="1384" spans="4:7">
      <c r="D1384" s="204"/>
      <c r="G1384" s="204"/>
    </row>
    <row r="1385" spans="4:7">
      <c r="D1385" s="204"/>
      <c r="G1385" s="204"/>
    </row>
    <row r="1386" spans="4:7">
      <c r="D1386" s="204"/>
      <c r="G1386" s="204"/>
    </row>
    <row r="1387" spans="4:7">
      <c r="D1387" s="204"/>
      <c r="G1387" s="204"/>
    </row>
    <row r="1388" spans="4:7">
      <c r="D1388" s="204"/>
      <c r="G1388" s="204"/>
    </row>
    <row r="1389" spans="4:7">
      <c r="D1389" s="204"/>
      <c r="G1389" s="204"/>
    </row>
    <row r="1390" spans="4:7">
      <c r="D1390" s="204"/>
      <c r="G1390" s="204"/>
    </row>
    <row r="1391" spans="4:7">
      <c r="D1391" s="204"/>
      <c r="G1391" s="204"/>
    </row>
    <row r="1392" spans="4:7">
      <c r="D1392" s="204"/>
      <c r="G1392" s="204"/>
    </row>
    <row r="1393" spans="4:7">
      <c r="D1393" s="204"/>
      <c r="G1393" s="204"/>
    </row>
    <row r="1394" spans="4:7">
      <c r="D1394" s="204"/>
      <c r="G1394" s="204"/>
    </row>
    <row r="1395" spans="4:7">
      <c r="D1395" s="204"/>
      <c r="G1395" s="204"/>
    </row>
    <row r="1396" spans="4:7">
      <c r="D1396" s="204"/>
      <c r="G1396" s="204"/>
    </row>
    <row r="1397" spans="4:7">
      <c r="D1397" s="204"/>
      <c r="G1397" s="204"/>
    </row>
    <row r="1398" spans="4:7">
      <c r="D1398" s="204"/>
      <c r="G1398" s="204"/>
    </row>
    <row r="1399" spans="4:7">
      <c r="D1399" s="204"/>
      <c r="G1399" s="204"/>
    </row>
    <row r="1400" spans="4:7">
      <c r="D1400" s="204"/>
      <c r="G1400" s="204"/>
    </row>
    <row r="1401" spans="4:7">
      <c r="D1401" s="204"/>
      <c r="G1401" s="204"/>
    </row>
    <row r="1402" spans="4:7">
      <c r="D1402" s="204"/>
      <c r="G1402" s="204"/>
    </row>
    <row r="1403" spans="4:7">
      <c r="D1403" s="204"/>
      <c r="G1403" s="204"/>
    </row>
    <row r="1404" spans="4:7">
      <c r="D1404" s="204"/>
      <c r="G1404" s="204"/>
    </row>
    <row r="1405" spans="4:7">
      <c r="D1405" s="204"/>
      <c r="G1405" s="204"/>
    </row>
    <row r="1406" spans="4:7">
      <c r="D1406" s="204"/>
      <c r="G1406" s="204"/>
    </row>
    <row r="1407" spans="4:7">
      <c r="D1407" s="204"/>
      <c r="G1407" s="204"/>
    </row>
    <row r="1408" spans="4:7">
      <c r="D1408" s="204"/>
      <c r="G1408" s="204"/>
    </row>
    <row r="1409" spans="4:7">
      <c r="D1409" s="204"/>
      <c r="G1409" s="204"/>
    </row>
    <row r="1410" spans="4:7">
      <c r="D1410" s="204"/>
      <c r="G1410" s="204"/>
    </row>
    <row r="1411" spans="4:7">
      <c r="D1411" s="204"/>
      <c r="G1411" s="204"/>
    </row>
    <row r="1412" spans="4:7">
      <c r="D1412" s="204"/>
      <c r="G1412" s="204"/>
    </row>
    <row r="1413" spans="4:7">
      <c r="D1413" s="204"/>
      <c r="G1413" s="204"/>
    </row>
    <row r="1414" spans="4:7">
      <c r="D1414" s="204"/>
      <c r="G1414" s="204"/>
    </row>
    <row r="1415" spans="4:7">
      <c r="D1415" s="204"/>
      <c r="G1415" s="204"/>
    </row>
    <row r="1416" spans="4:7">
      <c r="D1416" s="204"/>
      <c r="G1416" s="204"/>
    </row>
    <row r="1417" spans="4:7">
      <c r="D1417" s="204"/>
      <c r="G1417" s="204"/>
    </row>
    <row r="1418" spans="4:7">
      <c r="D1418" s="204"/>
      <c r="G1418" s="204"/>
    </row>
    <row r="1419" spans="4:7">
      <c r="D1419" s="204"/>
      <c r="G1419" s="204"/>
    </row>
    <row r="1420" spans="4:7">
      <c r="D1420" s="204"/>
      <c r="G1420" s="204"/>
    </row>
    <row r="1421" spans="4:7">
      <c r="D1421" s="204"/>
      <c r="G1421" s="204"/>
    </row>
    <row r="1422" spans="4:7">
      <c r="D1422" s="204"/>
      <c r="G1422" s="204"/>
    </row>
    <row r="1423" spans="4:7">
      <c r="D1423" s="204"/>
      <c r="G1423" s="204"/>
    </row>
    <row r="1424" spans="4:7">
      <c r="D1424" s="204"/>
      <c r="G1424" s="204"/>
    </row>
    <row r="1425" spans="4:7">
      <c r="D1425" s="204"/>
      <c r="G1425" s="204"/>
    </row>
    <row r="1426" spans="4:7">
      <c r="D1426" s="204"/>
      <c r="G1426" s="204"/>
    </row>
    <row r="1427" spans="4:7">
      <c r="D1427" s="204"/>
      <c r="G1427" s="204"/>
    </row>
    <row r="1428" spans="4:7">
      <c r="D1428" s="204"/>
      <c r="G1428" s="204"/>
    </row>
    <row r="1429" spans="4:7">
      <c r="D1429" s="204"/>
      <c r="G1429" s="204"/>
    </row>
    <row r="1430" spans="4:7">
      <c r="D1430" s="204"/>
      <c r="G1430" s="204"/>
    </row>
    <row r="1431" spans="4:7">
      <c r="D1431" s="204"/>
      <c r="G1431" s="204"/>
    </row>
    <row r="1432" spans="4:7">
      <c r="D1432" s="204"/>
      <c r="G1432" s="204"/>
    </row>
    <row r="1433" spans="4:7">
      <c r="D1433" s="204"/>
      <c r="G1433" s="204"/>
    </row>
    <row r="1434" spans="4:7">
      <c r="D1434" s="204"/>
      <c r="G1434" s="204"/>
    </row>
    <row r="1435" spans="4:7">
      <c r="D1435" s="204"/>
      <c r="G1435" s="204"/>
    </row>
    <row r="1436" spans="4:7">
      <c r="D1436" s="204"/>
      <c r="G1436" s="204"/>
    </row>
    <row r="1437" spans="4:7">
      <c r="D1437" s="204"/>
      <c r="G1437" s="204"/>
    </row>
    <row r="1438" spans="4:7">
      <c r="D1438" s="204"/>
      <c r="G1438" s="204"/>
    </row>
    <row r="1439" spans="4:7">
      <c r="D1439" s="204"/>
      <c r="G1439" s="204"/>
    </row>
    <row r="1440" spans="4:7">
      <c r="D1440" s="204"/>
      <c r="G1440" s="204"/>
    </row>
    <row r="1441" spans="4:7">
      <c r="D1441" s="204"/>
      <c r="G1441" s="204"/>
    </row>
    <row r="1442" spans="4:7">
      <c r="D1442" s="204"/>
      <c r="G1442" s="204"/>
    </row>
    <row r="1443" spans="4:7">
      <c r="D1443" s="204"/>
      <c r="G1443" s="204"/>
    </row>
    <row r="1444" spans="4:7">
      <c r="D1444" s="204"/>
      <c r="G1444" s="204"/>
    </row>
    <row r="1445" spans="4:7">
      <c r="D1445" s="204"/>
      <c r="G1445" s="204"/>
    </row>
    <row r="1446" spans="4:7">
      <c r="D1446" s="204"/>
      <c r="G1446" s="204"/>
    </row>
    <row r="1447" spans="4:7">
      <c r="D1447" s="204"/>
      <c r="G1447" s="204"/>
    </row>
    <row r="1448" spans="4:7">
      <c r="D1448" s="204"/>
      <c r="G1448" s="204"/>
    </row>
    <row r="1449" spans="4:7">
      <c r="D1449" s="204"/>
      <c r="G1449" s="204"/>
    </row>
    <row r="1450" spans="4:7">
      <c r="D1450" s="204"/>
      <c r="G1450" s="204"/>
    </row>
    <row r="1451" spans="4:7">
      <c r="D1451" s="204"/>
      <c r="G1451" s="204"/>
    </row>
    <row r="1452" spans="4:7">
      <c r="D1452" s="204"/>
      <c r="G1452" s="204"/>
    </row>
    <row r="1453" spans="4:7">
      <c r="D1453" s="204"/>
      <c r="G1453" s="204"/>
    </row>
    <row r="1454" spans="4:7">
      <c r="D1454" s="204"/>
      <c r="G1454" s="204"/>
    </row>
    <row r="1455" spans="4:7">
      <c r="D1455" s="204"/>
      <c r="G1455" s="204"/>
    </row>
    <row r="1456" spans="4:7">
      <c r="D1456" s="204"/>
      <c r="G1456" s="204"/>
    </row>
    <row r="1457" spans="4:7">
      <c r="D1457" s="204"/>
      <c r="G1457" s="204"/>
    </row>
    <row r="1458" spans="4:7">
      <c r="D1458" s="204"/>
      <c r="G1458" s="204"/>
    </row>
    <row r="1459" spans="4:7">
      <c r="D1459" s="204"/>
      <c r="G1459" s="204"/>
    </row>
    <row r="1460" spans="4:7">
      <c r="D1460" s="204"/>
      <c r="G1460" s="204"/>
    </row>
    <row r="1461" spans="4:7">
      <c r="D1461" s="204"/>
      <c r="G1461" s="204"/>
    </row>
    <row r="1462" spans="4:7">
      <c r="D1462" s="204"/>
      <c r="G1462" s="204"/>
    </row>
    <row r="1463" spans="4:7">
      <c r="D1463" s="204"/>
      <c r="G1463" s="204"/>
    </row>
    <row r="1464" spans="4:7">
      <c r="D1464" s="204"/>
      <c r="G1464" s="204"/>
    </row>
    <row r="1465" spans="4:7">
      <c r="D1465" s="204"/>
      <c r="G1465" s="204"/>
    </row>
    <row r="1466" spans="4:7">
      <c r="D1466" s="204"/>
      <c r="G1466" s="204"/>
    </row>
    <row r="1467" spans="4:7">
      <c r="D1467" s="204"/>
      <c r="G1467" s="204"/>
    </row>
    <row r="1468" spans="4:7">
      <c r="D1468" s="204"/>
      <c r="G1468" s="204"/>
    </row>
    <row r="1469" spans="4:7">
      <c r="D1469" s="204"/>
      <c r="G1469" s="204"/>
    </row>
    <row r="1470" spans="4:7">
      <c r="D1470" s="204"/>
      <c r="G1470" s="204"/>
    </row>
    <row r="1471" spans="4:7">
      <c r="D1471" s="204"/>
      <c r="G1471" s="204"/>
    </row>
    <row r="1472" spans="4:7">
      <c r="D1472" s="204"/>
      <c r="G1472" s="204"/>
    </row>
    <row r="1473" spans="4:7">
      <c r="D1473" s="204"/>
      <c r="G1473" s="204"/>
    </row>
    <row r="1474" spans="4:7">
      <c r="D1474" s="204"/>
      <c r="G1474" s="204"/>
    </row>
    <row r="1475" spans="4:7">
      <c r="D1475" s="204"/>
      <c r="G1475" s="204"/>
    </row>
    <row r="1476" spans="4:7">
      <c r="D1476" s="204"/>
      <c r="G1476" s="204"/>
    </row>
    <row r="1477" spans="4:7">
      <c r="D1477" s="204"/>
      <c r="G1477" s="204"/>
    </row>
    <row r="1478" spans="4:7">
      <c r="D1478" s="204"/>
      <c r="G1478" s="204"/>
    </row>
    <row r="1479" spans="4:7">
      <c r="D1479" s="204"/>
      <c r="G1479" s="204"/>
    </row>
    <row r="1480" spans="4:7">
      <c r="D1480" s="204"/>
      <c r="G1480" s="204"/>
    </row>
    <row r="1481" spans="4:7">
      <c r="D1481" s="204"/>
      <c r="G1481" s="204"/>
    </row>
    <row r="1482" spans="4:7">
      <c r="D1482" s="204"/>
      <c r="G1482" s="204"/>
    </row>
    <row r="1483" spans="4:7">
      <c r="D1483" s="204"/>
      <c r="G1483" s="204"/>
    </row>
    <row r="1484" spans="4:7">
      <c r="D1484" s="204"/>
      <c r="G1484" s="204"/>
    </row>
    <row r="1485" spans="4:7">
      <c r="D1485" s="204"/>
      <c r="G1485" s="204"/>
    </row>
    <row r="1486" spans="4:7">
      <c r="D1486" s="204"/>
      <c r="G1486" s="204"/>
    </row>
    <row r="1487" spans="4:7">
      <c r="D1487" s="204"/>
      <c r="G1487" s="204"/>
    </row>
    <row r="1488" spans="4:7">
      <c r="D1488" s="204"/>
      <c r="G1488" s="204"/>
    </row>
    <row r="1489" spans="4:7">
      <c r="D1489" s="204"/>
      <c r="G1489" s="204"/>
    </row>
    <row r="1490" spans="4:7">
      <c r="D1490" s="204"/>
      <c r="G1490" s="204"/>
    </row>
    <row r="1491" spans="4:7">
      <c r="D1491" s="204"/>
      <c r="G1491" s="204"/>
    </row>
    <row r="1492" spans="4:7">
      <c r="D1492" s="204"/>
      <c r="G1492" s="204"/>
    </row>
    <row r="1493" spans="4:7">
      <c r="D1493" s="204"/>
      <c r="G1493" s="204"/>
    </row>
    <row r="1494" spans="4:7">
      <c r="D1494" s="204"/>
      <c r="G1494" s="204"/>
    </row>
    <row r="1495" spans="4:7">
      <c r="D1495" s="204"/>
      <c r="G1495" s="204"/>
    </row>
    <row r="1496" spans="4:7">
      <c r="D1496" s="204"/>
      <c r="G1496" s="204"/>
    </row>
    <row r="1497" spans="4:7">
      <c r="D1497" s="204"/>
      <c r="G1497" s="204"/>
    </row>
    <row r="1498" spans="4:7">
      <c r="D1498" s="204"/>
      <c r="G1498" s="204"/>
    </row>
    <row r="1499" spans="4:7">
      <c r="D1499" s="204"/>
      <c r="G1499" s="204"/>
    </row>
    <row r="1500" spans="4:7">
      <c r="D1500" s="204"/>
      <c r="G1500" s="204"/>
    </row>
    <row r="1501" spans="4:7">
      <c r="D1501" s="204"/>
      <c r="G1501" s="204"/>
    </row>
    <row r="1502" spans="4:7">
      <c r="D1502" s="204"/>
      <c r="G1502" s="204"/>
    </row>
    <row r="1503" spans="4:7">
      <c r="D1503" s="204"/>
      <c r="G1503" s="204"/>
    </row>
    <row r="1504" spans="4:7">
      <c r="D1504" s="204"/>
      <c r="G1504" s="204"/>
    </row>
    <row r="1505" spans="4:7">
      <c r="D1505" s="204"/>
      <c r="G1505" s="204"/>
    </row>
    <row r="1506" spans="4:7">
      <c r="D1506" s="204"/>
      <c r="G1506" s="204"/>
    </row>
    <row r="1507" spans="4:7">
      <c r="D1507" s="204"/>
      <c r="G1507" s="204"/>
    </row>
    <row r="1508" spans="4:7">
      <c r="D1508" s="204"/>
      <c r="G1508" s="204"/>
    </row>
    <row r="1509" spans="4:7">
      <c r="D1509" s="204"/>
      <c r="G1509" s="204"/>
    </row>
    <row r="1510" spans="4:7">
      <c r="D1510" s="204"/>
      <c r="G1510" s="204"/>
    </row>
    <row r="1511" spans="4:7">
      <c r="D1511" s="204"/>
      <c r="G1511" s="204"/>
    </row>
    <row r="1512" spans="4:7">
      <c r="D1512" s="204"/>
      <c r="G1512" s="204"/>
    </row>
    <row r="1513" spans="4:7">
      <c r="D1513" s="204"/>
      <c r="G1513" s="204"/>
    </row>
    <row r="1514" spans="4:7">
      <c r="D1514" s="204"/>
      <c r="G1514" s="204"/>
    </row>
    <row r="1515" spans="4:7">
      <c r="D1515" s="204"/>
      <c r="G1515" s="204"/>
    </row>
    <row r="1516" spans="4:7">
      <c r="D1516" s="204"/>
      <c r="G1516" s="204"/>
    </row>
    <row r="1517" spans="4:7">
      <c r="D1517" s="204"/>
      <c r="G1517" s="204"/>
    </row>
    <row r="1518" spans="4:7">
      <c r="D1518" s="204"/>
      <c r="G1518" s="204"/>
    </row>
    <row r="1519" spans="4:7">
      <c r="D1519" s="204"/>
      <c r="G1519" s="204"/>
    </row>
    <row r="1520" spans="4:7">
      <c r="D1520" s="204"/>
      <c r="G1520" s="204"/>
    </row>
    <row r="1521" spans="4:7">
      <c r="D1521" s="204"/>
      <c r="G1521" s="204"/>
    </row>
    <row r="1522" spans="4:7">
      <c r="D1522" s="204"/>
      <c r="G1522" s="204"/>
    </row>
    <row r="1523" spans="4:7">
      <c r="D1523" s="204"/>
      <c r="G1523" s="204"/>
    </row>
    <row r="1524" spans="4:7">
      <c r="D1524" s="204"/>
      <c r="G1524" s="204"/>
    </row>
    <row r="1525" spans="4:7">
      <c r="D1525" s="204"/>
      <c r="G1525" s="204"/>
    </row>
    <row r="1526" spans="4:7">
      <c r="D1526" s="204"/>
      <c r="G1526" s="204"/>
    </row>
    <row r="1527" spans="4:7">
      <c r="D1527" s="204"/>
      <c r="G1527" s="204"/>
    </row>
    <row r="1528" spans="4:7">
      <c r="D1528" s="204"/>
      <c r="G1528" s="204"/>
    </row>
    <row r="1529" spans="4:7">
      <c r="D1529" s="204"/>
      <c r="G1529" s="204"/>
    </row>
    <row r="1530" spans="4:7">
      <c r="D1530" s="204"/>
      <c r="G1530" s="204"/>
    </row>
    <row r="1531" spans="4:7">
      <c r="D1531" s="204"/>
      <c r="G1531" s="204"/>
    </row>
    <row r="1532" spans="4:7">
      <c r="D1532" s="204"/>
      <c r="G1532" s="204"/>
    </row>
    <row r="1533" spans="4:7">
      <c r="D1533" s="204"/>
      <c r="G1533" s="204"/>
    </row>
    <row r="1534" spans="4:7">
      <c r="D1534" s="204"/>
      <c r="G1534" s="204"/>
    </row>
    <row r="1535" spans="4:7">
      <c r="D1535" s="204"/>
      <c r="G1535" s="204"/>
    </row>
    <row r="1536" spans="4:7">
      <c r="D1536" s="204"/>
      <c r="G1536" s="204"/>
    </row>
    <row r="1537" spans="4:7">
      <c r="D1537" s="204"/>
      <c r="G1537" s="204"/>
    </row>
    <row r="1538" spans="4:7">
      <c r="D1538" s="204"/>
      <c r="G1538" s="204"/>
    </row>
    <row r="1539" spans="4:7">
      <c r="D1539" s="204"/>
      <c r="G1539" s="204"/>
    </row>
    <row r="1540" spans="4:7">
      <c r="D1540" s="204"/>
      <c r="G1540" s="204"/>
    </row>
    <row r="1541" spans="4:7">
      <c r="D1541" s="204"/>
      <c r="G1541" s="204"/>
    </row>
    <row r="1542" spans="4:7">
      <c r="D1542" s="204"/>
      <c r="G1542" s="204"/>
    </row>
    <row r="1543" spans="4:7">
      <c r="D1543" s="204"/>
      <c r="G1543" s="204"/>
    </row>
    <row r="1544" spans="4:7">
      <c r="D1544" s="204"/>
      <c r="G1544" s="204"/>
    </row>
    <row r="1545" spans="4:7">
      <c r="D1545" s="204"/>
      <c r="G1545" s="204"/>
    </row>
    <row r="1546" spans="4:7">
      <c r="D1546" s="204"/>
      <c r="G1546" s="204"/>
    </row>
    <row r="1547" spans="4:7">
      <c r="D1547" s="204"/>
      <c r="G1547" s="204"/>
    </row>
    <row r="1548" spans="4:7">
      <c r="D1548" s="204"/>
      <c r="G1548" s="204"/>
    </row>
    <row r="1549" spans="4:7">
      <c r="D1549" s="204"/>
      <c r="G1549" s="204"/>
    </row>
    <row r="1550" spans="4:7">
      <c r="D1550" s="204"/>
      <c r="G1550" s="204"/>
    </row>
    <row r="1551" spans="4:7">
      <c r="D1551" s="204"/>
      <c r="G1551" s="204"/>
    </row>
    <row r="1552" spans="4:7">
      <c r="D1552" s="204"/>
      <c r="G1552" s="204"/>
    </row>
    <row r="1553" spans="4:7">
      <c r="D1553" s="204"/>
      <c r="G1553" s="204"/>
    </row>
    <row r="1554" spans="4:7">
      <c r="D1554" s="204"/>
      <c r="G1554" s="204"/>
    </row>
    <row r="1555" spans="4:7">
      <c r="D1555" s="204"/>
      <c r="G1555" s="204"/>
    </row>
    <row r="1556" spans="4:7">
      <c r="D1556" s="204"/>
      <c r="G1556" s="204"/>
    </row>
    <row r="1557" spans="4:7">
      <c r="D1557" s="204"/>
      <c r="G1557" s="204"/>
    </row>
    <row r="1558" spans="4:7">
      <c r="D1558" s="204"/>
      <c r="G1558" s="204"/>
    </row>
    <row r="1559" spans="4:7">
      <c r="D1559" s="204"/>
      <c r="G1559" s="204"/>
    </row>
    <row r="1560" spans="4:7">
      <c r="D1560" s="204"/>
      <c r="G1560" s="204"/>
    </row>
    <row r="1561" spans="4:7">
      <c r="D1561" s="204"/>
      <c r="G1561" s="204"/>
    </row>
    <row r="1562" spans="4:7">
      <c r="D1562" s="204"/>
      <c r="G1562" s="204"/>
    </row>
    <row r="1563" spans="4:7">
      <c r="D1563" s="204"/>
      <c r="G1563" s="204"/>
    </row>
    <row r="1564" spans="4:7">
      <c r="D1564" s="204"/>
      <c r="G1564" s="204"/>
    </row>
    <row r="1565" spans="4:7">
      <c r="D1565" s="204"/>
      <c r="G1565" s="204"/>
    </row>
    <row r="1566" spans="4:7">
      <c r="D1566" s="204"/>
      <c r="G1566" s="204"/>
    </row>
    <row r="1567" spans="4:7">
      <c r="D1567" s="204"/>
      <c r="G1567" s="204"/>
    </row>
    <row r="1568" spans="4:7">
      <c r="D1568" s="204"/>
      <c r="G1568" s="204"/>
    </row>
    <row r="1569" spans="4:7">
      <c r="D1569" s="204"/>
      <c r="G1569" s="204"/>
    </row>
    <row r="1570" spans="4:7">
      <c r="D1570" s="204"/>
      <c r="G1570" s="204"/>
    </row>
    <row r="1571" spans="4:7">
      <c r="D1571" s="204"/>
      <c r="G1571" s="204"/>
    </row>
    <row r="1572" spans="4:7">
      <c r="D1572" s="204"/>
      <c r="G1572" s="204"/>
    </row>
    <row r="1573" spans="4:7">
      <c r="D1573" s="204"/>
      <c r="G1573" s="204"/>
    </row>
    <row r="1574" spans="4:7">
      <c r="G1574" s="204"/>
    </row>
    <row r="1575" spans="4:7">
      <c r="G1575" s="204"/>
    </row>
    <row r="1576" spans="4:7">
      <c r="G1576" s="204"/>
    </row>
    <row r="1577" spans="4:7">
      <c r="G1577" s="204"/>
    </row>
    <row r="1578" spans="4:7">
      <c r="G1578" s="204"/>
    </row>
    <row r="1579" spans="4:7">
      <c r="G1579" s="204"/>
    </row>
    <row r="1580" spans="4:7">
      <c r="G1580" s="204"/>
    </row>
    <row r="1581" spans="4:7">
      <c r="G1581" s="204"/>
    </row>
    <row r="1582" spans="4:7">
      <c r="G1582" s="204"/>
    </row>
    <row r="1583" spans="4:7">
      <c r="G1583" s="204"/>
    </row>
    <row r="1584" spans="4:7">
      <c r="G1584" s="204"/>
    </row>
    <row r="1585" spans="7:7">
      <c r="G1585" s="204"/>
    </row>
    <row r="1586" spans="7:7">
      <c r="G1586" s="204"/>
    </row>
    <row r="1587" spans="7:7">
      <c r="G1587" s="204"/>
    </row>
    <row r="1588" spans="7:7">
      <c r="G1588" s="204"/>
    </row>
    <row r="1589" spans="7:7">
      <c r="G1589" s="204"/>
    </row>
    <row r="1590" spans="7:7">
      <c r="G1590" s="204"/>
    </row>
    <row r="1591" spans="7:7">
      <c r="G1591" s="204"/>
    </row>
    <row r="1592" spans="7:7">
      <c r="G1592" s="204"/>
    </row>
    <row r="1593" spans="7:7">
      <c r="G1593" s="204"/>
    </row>
    <row r="1594" spans="7:7">
      <c r="G1594" s="204"/>
    </row>
    <row r="1595" spans="7:7">
      <c r="G1595" s="204"/>
    </row>
    <row r="1596" spans="7:7">
      <c r="G1596" s="204"/>
    </row>
    <row r="1597" spans="7:7">
      <c r="G1597" s="204"/>
    </row>
    <row r="1598" spans="7:7">
      <c r="G1598" s="204"/>
    </row>
    <row r="1599" spans="7:7">
      <c r="G1599" s="204"/>
    </row>
    <row r="1600" spans="7:7">
      <c r="G1600" s="204"/>
    </row>
    <row r="1601" spans="7:7">
      <c r="G1601" s="204"/>
    </row>
    <row r="1602" spans="7:7">
      <c r="G1602" s="204"/>
    </row>
    <row r="1603" spans="7:7">
      <c r="G1603" s="204"/>
    </row>
    <row r="1604" spans="7:7">
      <c r="G1604" s="204"/>
    </row>
    <row r="1605" spans="7:7">
      <c r="G1605" s="204"/>
    </row>
    <row r="1606" spans="7:7">
      <c r="G1606" s="204"/>
    </row>
    <row r="1607" spans="7:7">
      <c r="G1607" s="204"/>
    </row>
    <row r="1608" spans="7:7">
      <c r="G1608" s="204"/>
    </row>
    <row r="1609" spans="7:7">
      <c r="G1609" s="204"/>
    </row>
    <row r="1610" spans="7:7">
      <c r="G1610" s="204"/>
    </row>
    <row r="1611" spans="7:7">
      <c r="G1611" s="204"/>
    </row>
    <row r="1612" spans="7:7">
      <c r="G1612" s="204"/>
    </row>
    <row r="1613" spans="7:7">
      <c r="G1613" s="204"/>
    </row>
    <row r="1614" spans="7:7">
      <c r="G1614" s="204"/>
    </row>
    <row r="1615" spans="7:7">
      <c r="G1615" s="204"/>
    </row>
    <row r="1616" spans="7:7">
      <c r="G1616" s="204"/>
    </row>
    <row r="1617" spans="7:7">
      <c r="G1617" s="204"/>
    </row>
    <row r="1618" spans="7:7">
      <c r="G1618" s="204"/>
    </row>
    <row r="1619" spans="7:7">
      <c r="G1619" s="204"/>
    </row>
    <row r="1620" spans="7:7">
      <c r="G1620" s="204"/>
    </row>
    <row r="1621" spans="7:7">
      <c r="G1621" s="204"/>
    </row>
    <row r="1622" spans="7:7">
      <c r="G1622" s="204"/>
    </row>
    <row r="1623" spans="7:7">
      <c r="G1623" s="204"/>
    </row>
    <row r="1624" spans="7:7">
      <c r="G1624" s="204"/>
    </row>
    <row r="1625" spans="7:7">
      <c r="G1625" s="204"/>
    </row>
    <row r="1626" spans="7:7">
      <c r="G1626" s="204"/>
    </row>
    <row r="1627" spans="7:7">
      <c r="G1627" s="204"/>
    </row>
    <row r="1628" spans="7:7">
      <c r="G1628" s="204"/>
    </row>
    <row r="1629" spans="7:7">
      <c r="G1629" s="204"/>
    </row>
    <row r="1630" spans="7:7">
      <c r="G1630" s="204"/>
    </row>
    <row r="1631" spans="7:7">
      <c r="G1631" s="204"/>
    </row>
    <row r="1632" spans="7:7">
      <c r="G1632" s="204"/>
    </row>
    <row r="1633" spans="7:7">
      <c r="G1633" s="204"/>
    </row>
    <row r="1634" spans="7:7">
      <c r="G1634" s="204"/>
    </row>
    <row r="1635" spans="7:7">
      <c r="G1635" s="204"/>
    </row>
    <row r="1636" spans="7:7">
      <c r="G1636" s="204"/>
    </row>
    <row r="1637" spans="7:7">
      <c r="G1637" s="204"/>
    </row>
    <row r="1638" spans="7:7">
      <c r="G1638" s="204"/>
    </row>
    <row r="1639" spans="7:7">
      <c r="G1639" s="204"/>
    </row>
    <row r="1640" spans="7:7">
      <c r="G1640" s="204"/>
    </row>
    <row r="1641" spans="7:7">
      <c r="G1641" s="204"/>
    </row>
    <row r="1642" spans="7:7">
      <c r="G1642" s="204"/>
    </row>
    <row r="1643" spans="7:7">
      <c r="G1643" s="204"/>
    </row>
    <row r="1644" spans="7:7">
      <c r="G1644" s="204"/>
    </row>
    <row r="1645" spans="7:7">
      <c r="G1645" s="204"/>
    </row>
    <row r="1646" spans="7:7">
      <c r="G1646" s="204"/>
    </row>
    <row r="1647" spans="7:7">
      <c r="G1647" s="204"/>
    </row>
    <row r="1648" spans="7:7">
      <c r="G1648" s="204"/>
    </row>
    <row r="1649" spans="7:7">
      <c r="G1649" s="204"/>
    </row>
    <row r="1650" spans="7:7">
      <c r="G1650" s="204"/>
    </row>
    <row r="1651" spans="7:7">
      <c r="G1651" s="204"/>
    </row>
    <row r="1652" spans="7:7">
      <c r="G1652" s="204"/>
    </row>
    <row r="1653" spans="7:7">
      <c r="G1653" s="204"/>
    </row>
    <row r="1654" spans="7:7">
      <c r="G1654" s="204"/>
    </row>
    <row r="1655" spans="7:7">
      <c r="G1655" s="204"/>
    </row>
    <row r="1656" spans="7:7">
      <c r="G1656" s="204"/>
    </row>
    <row r="1657" spans="7:7">
      <c r="G1657" s="204"/>
    </row>
    <row r="1658" spans="7:7">
      <c r="G1658" s="204"/>
    </row>
    <row r="1659" spans="7:7">
      <c r="G1659" s="204"/>
    </row>
    <row r="1660" spans="7:7">
      <c r="G1660" s="204"/>
    </row>
    <row r="1661" spans="7:7">
      <c r="G1661" s="204"/>
    </row>
    <row r="1662" spans="7:7">
      <c r="G1662" s="204"/>
    </row>
    <row r="1663" spans="7:7">
      <c r="G1663" s="204"/>
    </row>
    <row r="1664" spans="7:7">
      <c r="G1664" s="204"/>
    </row>
    <row r="1665" spans="7:7">
      <c r="G1665" s="204"/>
    </row>
    <row r="1666" spans="7:7">
      <c r="G1666" s="204"/>
    </row>
    <row r="1667" spans="7:7">
      <c r="G1667" s="204"/>
    </row>
    <row r="1668" spans="7:7">
      <c r="G1668" s="204"/>
    </row>
    <row r="1669" spans="7:7">
      <c r="G1669" s="204"/>
    </row>
    <row r="1670" spans="7:7">
      <c r="G1670" s="204"/>
    </row>
    <row r="1671" spans="7:7">
      <c r="G1671" s="204"/>
    </row>
    <row r="1672" spans="7:7">
      <c r="G1672" s="204"/>
    </row>
    <row r="1673" spans="7:7">
      <c r="G1673" s="204"/>
    </row>
    <row r="1674" spans="7:7">
      <c r="G1674" s="204"/>
    </row>
    <row r="1675" spans="7:7">
      <c r="G1675" s="204"/>
    </row>
    <row r="1676" spans="7:7">
      <c r="G1676" s="204"/>
    </row>
    <row r="1677" spans="7:7">
      <c r="G1677" s="204"/>
    </row>
    <row r="1678" spans="7:7">
      <c r="G1678" s="204"/>
    </row>
    <row r="1679" spans="7:7">
      <c r="G1679" s="204"/>
    </row>
    <row r="1680" spans="7:7">
      <c r="G1680" s="204"/>
    </row>
    <row r="1681" spans="7:7">
      <c r="G1681" s="204"/>
    </row>
    <row r="1682" spans="7:7">
      <c r="G1682" s="204"/>
    </row>
    <row r="1683" spans="7:7">
      <c r="G1683" s="204"/>
    </row>
    <row r="1684" spans="7:7">
      <c r="G1684" s="204"/>
    </row>
    <row r="1685" spans="7:7">
      <c r="G1685" s="204"/>
    </row>
    <row r="1686" spans="7:7">
      <c r="G1686" s="204"/>
    </row>
    <row r="1687" spans="7:7">
      <c r="G1687" s="204"/>
    </row>
    <row r="1688" spans="7:7">
      <c r="G1688" s="204"/>
    </row>
    <row r="1689" spans="7:7">
      <c r="G1689" s="204"/>
    </row>
    <row r="1690" spans="7:7">
      <c r="G1690" s="204"/>
    </row>
    <row r="1691" spans="7:7">
      <c r="G1691" s="204"/>
    </row>
    <row r="1692" spans="7:7">
      <c r="G1692" s="204"/>
    </row>
    <row r="1693" spans="7:7">
      <c r="G1693" s="204"/>
    </row>
    <row r="1694" spans="7:7">
      <c r="G1694" s="204"/>
    </row>
    <row r="1695" spans="7:7">
      <c r="G1695" s="204"/>
    </row>
    <row r="1696" spans="7:7">
      <c r="G1696" s="204"/>
    </row>
    <row r="1697" spans="7:7">
      <c r="G1697" s="204"/>
    </row>
    <row r="1698" spans="7:7">
      <c r="G1698" s="204"/>
    </row>
    <row r="1699" spans="7:7">
      <c r="G1699" s="204"/>
    </row>
    <row r="1700" spans="7:7">
      <c r="G1700" s="204"/>
    </row>
    <row r="1701" spans="7:7">
      <c r="G1701" s="204"/>
    </row>
    <row r="1702" spans="7:7">
      <c r="G1702" s="204"/>
    </row>
    <row r="1703" spans="7:7">
      <c r="G1703" s="204"/>
    </row>
    <row r="1704" spans="7:7">
      <c r="G1704" s="204"/>
    </row>
    <row r="1705" spans="7:7">
      <c r="G1705" s="204"/>
    </row>
    <row r="1706" spans="7:7">
      <c r="G1706" s="204"/>
    </row>
    <row r="1707" spans="7:7">
      <c r="G1707" s="204"/>
    </row>
    <row r="1708" spans="7:7">
      <c r="G1708" s="204"/>
    </row>
    <row r="1709" spans="7:7">
      <c r="G1709" s="204"/>
    </row>
    <row r="1710" spans="7:7">
      <c r="G1710" s="204"/>
    </row>
    <row r="1711" spans="7:7">
      <c r="G1711" s="204"/>
    </row>
    <row r="1712" spans="7:7">
      <c r="G1712" s="204"/>
    </row>
    <row r="1713" spans="7:7">
      <c r="G1713" s="204"/>
    </row>
    <row r="1714" spans="7:7">
      <c r="G1714" s="204"/>
    </row>
    <row r="1715" spans="7:7">
      <c r="G1715" s="204"/>
    </row>
    <row r="1716" spans="7:7">
      <c r="G1716" s="204"/>
    </row>
    <row r="1717" spans="7:7">
      <c r="G1717" s="204"/>
    </row>
    <row r="1718" spans="7:7">
      <c r="G1718" s="204"/>
    </row>
    <row r="1719" spans="7:7">
      <c r="G1719" s="204"/>
    </row>
    <row r="1720" spans="7:7">
      <c r="G1720" s="204"/>
    </row>
    <row r="1721" spans="7:7">
      <c r="G1721" s="204"/>
    </row>
    <row r="1722" spans="7:7">
      <c r="G1722" s="204"/>
    </row>
    <row r="1723" spans="7:7">
      <c r="G1723" s="204"/>
    </row>
    <row r="1724" spans="7:7">
      <c r="G1724" s="204"/>
    </row>
    <row r="1725" spans="7:7">
      <c r="G1725" s="204"/>
    </row>
    <row r="1726" spans="7:7">
      <c r="G1726" s="204"/>
    </row>
    <row r="1727" spans="7:7">
      <c r="G1727" s="204"/>
    </row>
    <row r="1728" spans="7:7">
      <c r="G1728" s="204"/>
    </row>
    <row r="1729" spans="7:7">
      <c r="G1729" s="204"/>
    </row>
    <row r="1730" spans="7:7">
      <c r="G1730" s="204"/>
    </row>
    <row r="1731" spans="7:7">
      <c r="G1731" s="204"/>
    </row>
    <row r="1732" spans="7:7">
      <c r="G1732" s="204"/>
    </row>
    <row r="1733" spans="7:7">
      <c r="G1733" s="204"/>
    </row>
    <row r="1734" spans="7:7">
      <c r="G1734" s="204"/>
    </row>
    <row r="1735" spans="7:7">
      <c r="G1735" s="204"/>
    </row>
    <row r="1736" spans="7:7">
      <c r="G1736" s="204"/>
    </row>
    <row r="1737" spans="7:7">
      <c r="G1737" s="204"/>
    </row>
    <row r="1738" spans="7:7">
      <c r="G1738" s="204"/>
    </row>
    <row r="1739" spans="7:7">
      <c r="G1739" s="204"/>
    </row>
    <row r="1740" spans="7:7">
      <c r="G1740" s="204"/>
    </row>
    <row r="1741" spans="7:7">
      <c r="G1741" s="204"/>
    </row>
    <row r="1742" spans="7:7">
      <c r="G1742" s="204"/>
    </row>
    <row r="1743" spans="7:7">
      <c r="G1743" s="204"/>
    </row>
    <row r="1744" spans="7:7">
      <c r="G1744" s="204"/>
    </row>
    <row r="1745" spans="7:7">
      <c r="G1745" s="204"/>
    </row>
    <row r="1746" spans="7:7">
      <c r="G1746" s="204"/>
    </row>
    <row r="1747" spans="7:7">
      <c r="G1747" s="204"/>
    </row>
    <row r="1748" spans="7:7">
      <c r="G1748" s="204"/>
    </row>
    <row r="1749" spans="7:7">
      <c r="G1749" s="204"/>
    </row>
    <row r="1750" spans="7:7">
      <c r="G1750" s="204"/>
    </row>
    <row r="1751" spans="7:7">
      <c r="G1751" s="204"/>
    </row>
    <row r="1752" spans="7:7">
      <c r="G1752" s="204"/>
    </row>
    <row r="1753" spans="7:7">
      <c r="G1753" s="204"/>
    </row>
    <row r="1754" spans="7:7">
      <c r="G1754" s="204"/>
    </row>
    <row r="1755" spans="7:7">
      <c r="G1755" s="204"/>
    </row>
    <row r="1756" spans="7:7">
      <c r="G1756" s="204"/>
    </row>
    <row r="1757" spans="7:7">
      <c r="G1757" s="204"/>
    </row>
    <row r="1758" spans="7:7">
      <c r="G1758" s="204"/>
    </row>
    <row r="1759" spans="7:7">
      <c r="G1759" s="204"/>
    </row>
    <row r="1760" spans="7:7">
      <c r="G1760" s="204"/>
    </row>
    <row r="1761" spans="7:7">
      <c r="G1761" s="204"/>
    </row>
    <row r="1762" spans="7:7">
      <c r="G1762" s="204"/>
    </row>
    <row r="1763" spans="7:7">
      <c r="G1763" s="204"/>
    </row>
    <row r="1764" spans="7:7">
      <c r="G1764" s="204"/>
    </row>
    <row r="1765" spans="7:7">
      <c r="G1765" s="204"/>
    </row>
    <row r="1766" spans="7:7">
      <c r="G1766" s="204"/>
    </row>
    <row r="1767" spans="7:7">
      <c r="G1767" s="204"/>
    </row>
    <row r="1768" spans="7:7">
      <c r="G1768" s="204"/>
    </row>
    <row r="1769" spans="7:7">
      <c r="G1769" s="204"/>
    </row>
    <row r="1770" spans="7:7">
      <c r="G1770" s="204"/>
    </row>
    <row r="1771" spans="7:7">
      <c r="G1771" s="204"/>
    </row>
    <row r="1772" spans="7:7">
      <c r="G1772" s="204"/>
    </row>
    <row r="1773" spans="7:7">
      <c r="G1773" s="204"/>
    </row>
    <row r="1774" spans="7:7">
      <c r="G1774" s="204"/>
    </row>
    <row r="1775" spans="7:7">
      <c r="G1775" s="204"/>
    </row>
    <row r="1776" spans="7:7">
      <c r="G1776" s="204"/>
    </row>
    <row r="1777" spans="7:7">
      <c r="G1777" s="204"/>
    </row>
    <row r="1778" spans="7:7">
      <c r="G1778" s="204"/>
    </row>
    <row r="1779" spans="7:7">
      <c r="G1779" s="204"/>
    </row>
    <row r="1780" spans="7:7">
      <c r="G1780" s="204"/>
    </row>
    <row r="1781" spans="7:7">
      <c r="G1781" s="204"/>
    </row>
    <row r="1782" spans="7:7">
      <c r="G1782" s="204"/>
    </row>
    <row r="1783" spans="7:7">
      <c r="G1783" s="204"/>
    </row>
    <row r="1784" spans="7:7">
      <c r="G1784" s="204"/>
    </row>
    <row r="1785" spans="7:7">
      <c r="G1785" s="204"/>
    </row>
    <row r="1786" spans="7:7">
      <c r="G1786" s="204"/>
    </row>
    <row r="1787" spans="7:7">
      <c r="G1787" s="204"/>
    </row>
    <row r="1788" spans="7:7">
      <c r="G1788" s="204"/>
    </row>
    <row r="1789" spans="7:7">
      <c r="G1789" s="204"/>
    </row>
    <row r="1790" spans="7:7">
      <c r="G1790" s="204"/>
    </row>
    <row r="1791" spans="7:7">
      <c r="G1791" s="204"/>
    </row>
    <row r="1792" spans="7:7">
      <c r="G1792" s="204"/>
    </row>
    <row r="1793" spans="7:7">
      <c r="G1793" s="204"/>
    </row>
    <row r="1794" spans="7:7">
      <c r="G1794" s="204"/>
    </row>
    <row r="1795" spans="7:7">
      <c r="G1795" s="204"/>
    </row>
    <row r="1796" spans="7:7">
      <c r="G1796" s="204"/>
    </row>
    <row r="1797" spans="7:7">
      <c r="G1797" s="204"/>
    </row>
    <row r="1798" spans="7:7">
      <c r="G1798" s="204"/>
    </row>
    <row r="1799" spans="7:7">
      <c r="G1799" s="204"/>
    </row>
    <row r="1800" spans="7:7">
      <c r="G1800" s="204"/>
    </row>
    <row r="1801" spans="7:7">
      <c r="G1801" s="204"/>
    </row>
    <row r="1802" spans="7:7">
      <c r="G1802" s="204"/>
    </row>
    <row r="1803" spans="7:7">
      <c r="G1803" s="204"/>
    </row>
    <row r="1804" spans="7:7">
      <c r="G1804" s="204"/>
    </row>
    <row r="1805" spans="7:7">
      <c r="G1805" s="204"/>
    </row>
    <row r="1806" spans="7:7">
      <c r="G1806" s="204"/>
    </row>
    <row r="1807" spans="7:7">
      <c r="G1807" s="204"/>
    </row>
    <row r="1808" spans="7:7">
      <c r="G1808" s="204"/>
    </row>
    <row r="1809" spans="7:7">
      <c r="G1809" s="204"/>
    </row>
    <row r="1810" spans="7:7">
      <c r="G1810" s="204"/>
    </row>
    <row r="1811" spans="7:7">
      <c r="G1811" s="204"/>
    </row>
    <row r="1812" spans="7:7">
      <c r="G1812" s="204"/>
    </row>
    <row r="1813" spans="7:7">
      <c r="G1813" s="204"/>
    </row>
    <row r="1814" spans="7:7">
      <c r="G1814" s="204"/>
    </row>
    <row r="1815" spans="7:7">
      <c r="G1815" s="204"/>
    </row>
    <row r="1816" spans="7:7">
      <c r="G1816" s="204"/>
    </row>
    <row r="1817" spans="7:7">
      <c r="G1817" s="204"/>
    </row>
    <row r="1818" spans="7:7">
      <c r="G1818" s="204"/>
    </row>
    <row r="1819" spans="7:7">
      <c r="G1819" s="204"/>
    </row>
    <row r="1820" spans="7:7">
      <c r="G1820" s="204"/>
    </row>
    <row r="1821" spans="7:7">
      <c r="G1821" s="204"/>
    </row>
    <row r="1822" spans="7:7">
      <c r="G1822" s="204"/>
    </row>
    <row r="1823" spans="7:7">
      <c r="G1823" s="204"/>
    </row>
    <row r="1824" spans="7:7">
      <c r="G1824" s="204"/>
    </row>
    <row r="1825" spans="7:7">
      <c r="G1825" s="204"/>
    </row>
    <row r="1826" spans="7:7">
      <c r="G1826" s="204"/>
    </row>
    <row r="1827" spans="7:7">
      <c r="G1827" s="204"/>
    </row>
    <row r="1828" spans="7:7">
      <c r="G1828" s="204"/>
    </row>
    <row r="1829" spans="7:7">
      <c r="G1829" s="204"/>
    </row>
    <row r="1830" spans="7:7">
      <c r="G1830" s="204"/>
    </row>
    <row r="1831" spans="7:7">
      <c r="G1831" s="204"/>
    </row>
    <row r="1832" spans="7:7">
      <c r="G1832" s="204"/>
    </row>
    <row r="1833" spans="7:7">
      <c r="G1833" s="204"/>
    </row>
    <row r="1834" spans="7:7">
      <c r="G1834" s="204"/>
    </row>
    <row r="1835" spans="7:7">
      <c r="G1835" s="204"/>
    </row>
    <row r="1836" spans="7:7">
      <c r="G1836" s="204"/>
    </row>
    <row r="1837" spans="7:7">
      <c r="G1837" s="204"/>
    </row>
    <row r="1838" spans="7:7">
      <c r="G1838" s="204"/>
    </row>
    <row r="1839" spans="7:7">
      <c r="G1839" s="204"/>
    </row>
    <row r="1840" spans="7:7">
      <c r="G1840" s="204"/>
    </row>
    <row r="1841" spans="7:7">
      <c r="G1841" s="204"/>
    </row>
    <row r="1842" spans="7:7">
      <c r="G1842" s="204"/>
    </row>
    <row r="1843" spans="7:7">
      <c r="G1843" s="204"/>
    </row>
    <row r="1844" spans="7:7">
      <c r="G1844" s="204"/>
    </row>
    <row r="1845" spans="7:7">
      <c r="G1845" s="204"/>
    </row>
    <row r="1846" spans="7:7">
      <c r="G1846" s="204"/>
    </row>
    <row r="1847" spans="7:7">
      <c r="G1847" s="204"/>
    </row>
    <row r="1848" spans="7:7">
      <c r="G1848" s="204"/>
    </row>
    <row r="1849" spans="7:7">
      <c r="G1849" s="204"/>
    </row>
    <row r="1850" spans="7:7">
      <c r="G1850" s="204"/>
    </row>
    <row r="1851" spans="7:7">
      <c r="G1851" s="204"/>
    </row>
    <row r="1852" spans="7:7">
      <c r="G1852" s="204"/>
    </row>
    <row r="1853" spans="7:7">
      <c r="G1853" s="204"/>
    </row>
    <row r="1854" spans="7:7">
      <c r="G1854" s="204"/>
    </row>
    <row r="1855" spans="7:7">
      <c r="G1855" s="204"/>
    </row>
    <row r="1856" spans="7:7">
      <c r="G1856" s="204"/>
    </row>
    <row r="1857" spans="7:7">
      <c r="G1857" s="204"/>
    </row>
    <row r="1858" spans="7:7">
      <c r="G1858" s="204"/>
    </row>
    <row r="1859" spans="7:7">
      <c r="G1859" s="204"/>
    </row>
    <row r="1860" spans="7:7">
      <c r="G1860" s="204"/>
    </row>
    <row r="1861" spans="7:7">
      <c r="G1861" s="204"/>
    </row>
    <row r="1862" spans="7:7">
      <c r="G1862" s="204"/>
    </row>
    <row r="1863" spans="7:7">
      <c r="G1863" s="204"/>
    </row>
    <row r="1864" spans="7:7">
      <c r="G1864" s="204"/>
    </row>
    <row r="1865" spans="7:7">
      <c r="G1865" s="204"/>
    </row>
    <row r="1866" spans="7:7">
      <c r="G1866" s="204"/>
    </row>
    <row r="1867" spans="7:7">
      <c r="G1867" s="204"/>
    </row>
    <row r="1868" spans="7:7">
      <c r="G1868" s="204"/>
    </row>
    <row r="1869" spans="7:7">
      <c r="G1869" s="204"/>
    </row>
    <row r="1870" spans="7:7">
      <c r="G1870" s="204"/>
    </row>
    <row r="1871" spans="7:7">
      <c r="G1871" s="204"/>
    </row>
    <row r="1872" spans="7:7">
      <c r="G1872" s="204"/>
    </row>
    <row r="1873" spans="7:7">
      <c r="G1873" s="204"/>
    </row>
    <row r="1874" spans="7:7">
      <c r="G1874" s="204"/>
    </row>
    <row r="1875" spans="7:7">
      <c r="G1875" s="204"/>
    </row>
    <row r="1876" spans="7:7">
      <c r="G1876" s="204"/>
    </row>
    <row r="1877" spans="7:7">
      <c r="G1877" s="204"/>
    </row>
    <row r="1878" spans="7:7">
      <c r="G1878" s="204"/>
    </row>
    <row r="1879" spans="7:7">
      <c r="G1879" s="204"/>
    </row>
    <row r="1880" spans="7:7">
      <c r="G1880" s="204"/>
    </row>
    <row r="1881" spans="7:7">
      <c r="G1881" s="204"/>
    </row>
    <row r="1882" spans="7:7">
      <c r="G1882" s="204"/>
    </row>
    <row r="1883" spans="7:7">
      <c r="G1883" s="204"/>
    </row>
    <row r="1884" spans="7:7">
      <c r="G1884" s="204"/>
    </row>
    <row r="1885" spans="7:7">
      <c r="G1885" s="204"/>
    </row>
    <row r="1886" spans="7:7">
      <c r="G1886" s="204"/>
    </row>
    <row r="1887" spans="7:7">
      <c r="G1887" s="204"/>
    </row>
    <row r="1888" spans="7:7">
      <c r="G1888" s="204"/>
    </row>
    <row r="1889" spans="7:7">
      <c r="G1889" s="204"/>
    </row>
    <row r="1890" spans="7:7">
      <c r="G1890" s="204"/>
    </row>
    <row r="1891" spans="7:7">
      <c r="G1891" s="204"/>
    </row>
    <row r="1892" spans="7:7">
      <c r="G1892" s="204"/>
    </row>
    <row r="1893" spans="7:7">
      <c r="G1893" s="204"/>
    </row>
    <row r="1894" spans="7:7">
      <c r="G1894" s="204"/>
    </row>
    <row r="1895" spans="7:7">
      <c r="G1895" s="204"/>
    </row>
    <row r="1896" spans="7:7">
      <c r="G1896" s="204"/>
    </row>
    <row r="1897" spans="7:7">
      <c r="G1897" s="204"/>
    </row>
    <row r="1898" spans="7:7">
      <c r="G1898" s="204"/>
    </row>
    <row r="1899" spans="7:7">
      <c r="G1899" s="204"/>
    </row>
    <row r="1900" spans="7:7">
      <c r="G1900" s="204"/>
    </row>
    <row r="1901" spans="7:7">
      <c r="G1901" s="204"/>
    </row>
    <row r="1902" spans="7:7">
      <c r="G1902" s="204"/>
    </row>
    <row r="1903" spans="7:7">
      <c r="G1903" s="204"/>
    </row>
    <row r="1904" spans="7:7">
      <c r="G1904" s="204"/>
    </row>
    <row r="1905" spans="7:7">
      <c r="G1905" s="204"/>
    </row>
    <row r="1906" spans="7:7">
      <c r="G1906" s="204"/>
    </row>
    <row r="1907" spans="7:7">
      <c r="G1907" s="204"/>
    </row>
    <row r="1908" spans="7:7">
      <c r="G1908" s="204"/>
    </row>
    <row r="1909" spans="7:7">
      <c r="G1909" s="204"/>
    </row>
    <row r="1910" spans="7:7">
      <c r="G1910" s="204"/>
    </row>
    <row r="1911" spans="7:7">
      <c r="G1911" s="204"/>
    </row>
    <row r="1912" spans="7:7">
      <c r="G1912" s="204"/>
    </row>
    <row r="1913" spans="7:7">
      <c r="G1913" s="204"/>
    </row>
    <row r="1914" spans="7:7">
      <c r="G1914" s="204"/>
    </row>
    <row r="1915" spans="7:7">
      <c r="G1915" s="204"/>
    </row>
    <row r="1916" spans="7:7">
      <c r="G1916" s="204"/>
    </row>
    <row r="1917" spans="7:7">
      <c r="G1917" s="204"/>
    </row>
    <row r="1918" spans="7:7">
      <c r="G1918" s="204"/>
    </row>
    <row r="1919" spans="7:7">
      <c r="G1919" s="204"/>
    </row>
    <row r="1920" spans="7:7">
      <c r="G1920" s="204"/>
    </row>
    <row r="1921" spans="7:7">
      <c r="G1921" s="204"/>
    </row>
    <row r="1922" spans="7:7">
      <c r="G1922" s="204"/>
    </row>
    <row r="1923" spans="7:7">
      <c r="G1923" s="204"/>
    </row>
    <row r="1924" spans="7:7">
      <c r="G1924" s="204"/>
    </row>
    <row r="1925" spans="7:7">
      <c r="G1925" s="204"/>
    </row>
    <row r="1926" spans="7:7">
      <c r="G1926" s="204"/>
    </row>
    <row r="1927" spans="7:7">
      <c r="G1927" s="204"/>
    </row>
    <row r="1928" spans="7:7">
      <c r="G1928" s="204"/>
    </row>
    <row r="1929" spans="7:7">
      <c r="G1929" s="204"/>
    </row>
    <row r="1930" spans="7:7">
      <c r="G1930" s="204"/>
    </row>
    <row r="1931" spans="7:7">
      <c r="G1931" s="204"/>
    </row>
    <row r="1932" spans="7:7">
      <c r="G1932" s="204"/>
    </row>
    <row r="1933" spans="7:7">
      <c r="G1933" s="204"/>
    </row>
    <row r="1934" spans="7:7">
      <c r="G1934" s="204"/>
    </row>
    <row r="1935" spans="7:7">
      <c r="G1935" s="204"/>
    </row>
    <row r="1936" spans="7:7">
      <c r="G1936" s="204"/>
    </row>
    <row r="1937" spans="7:7">
      <c r="G1937" s="204"/>
    </row>
    <row r="1938" spans="7:7">
      <c r="G1938" s="204"/>
    </row>
    <row r="1939" spans="7:7">
      <c r="G1939" s="204"/>
    </row>
    <row r="1940" spans="7:7">
      <c r="G1940" s="204"/>
    </row>
    <row r="1941" spans="7:7">
      <c r="G1941" s="204"/>
    </row>
    <row r="1942" spans="7:7">
      <c r="G1942" s="204"/>
    </row>
    <row r="1943" spans="7:7">
      <c r="G1943" s="204"/>
    </row>
    <row r="1944" spans="7:7">
      <c r="G1944" s="204"/>
    </row>
    <row r="1945" spans="7:7">
      <c r="G1945" s="204"/>
    </row>
    <row r="1946" spans="7:7">
      <c r="G1946" s="204"/>
    </row>
    <row r="1947" spans="7:7">
      <c r="G1947" s="204"/>
    </row>
    <row r="1948" spans="7:7">
      <c r="G1948" s="204"/>
    </row>
    <row r="1949" spans="7:7">
      <c r="G1949" s="204"/>
    </row>
    <row r="1950" spans="7:7">
      <c r="G1950" s="204"/>
    </row>
    <row r="1951" spans="7:7">
      <c r="G1951" s="204"/>
    </row>
    <row r="1952" spans="7:7">
      <c r="G1952" s="204"/>
    </row>
    <row r="1953" spans="7:7">
      <c r="G1953" s="204"/>
    </row>
    <row r="1954" spans="7:7">
      <c r="G1954" s="204"/>
    </row>
    <row r="1955" spans="7:7">
      <c r="G1955" s="204"/>
    </row>
    <row r="1956" spans="7:7">
      <c r="G1956" s="204"/>
    </row>
    <row r="1957" spans="7:7">
      <c r="G1957" s="204"/>
    </row>
    <row r="1958" spans="7:7">
      <c r="G1958" s="204"/>
    </row>
    <row r="1959" spans="7:7">
      <c r="G1959" s="204"/>
    </row>
    <row r="1960" spans="7:7">
      <c r="G1960" s="204"/>
    </row>
    <row r="1961" spans="7:7">
      <c r="G1961" s="204"/>
    </row>
    <row r="1962" spans="7:7">
      <c r="G1962" s="204"/>
    </row>
    <row r="1963" spans="7:7">
      <c r="G1963" s="204"/>
    </row>
    <row r="1964" spans="7:7">
      <c r="G1964" s="204"/>
    </row>
    <row r="1965" spans="7:7">
      <c r="G1965" s="204"/>
    </row>
    <row r="1966" spans="7:7">
      <c r="G1966" s="204"/>
    </row>
    <row r="1967" spans="7:7">
      <c r="G1967" s="204"/>
    </row>
    <row r="1968" spans="7:7">
      <c r="G1968" s="204"/>
    </row>
    <row r="1969" spans="7:7">
      <c r="G1969" s="204"/>
    </row>
    <row r="1970" spans="7:7">
      <c r="G1970" s="204"/>
    </row>
    <row r="1971" spans="7:7">
      <c r="G1971" s="204"/>
    </row>
    <row r="1972" spans="7:7">
      <c r="G1972" s="204"/>
    </row>
    <row r="1973" spans="7:7">
      <c r="G1973" s="204"/>
    </row>
    <row r="1974" spans="7:7">
      <c r="G1974" s="204"/>
    </row>
    <row r="1975" spans="7:7">
      <c r="G1975" s="204"/>
    </row>
    <row r="1976" spans="7:7">
      <c r="G1976" s="204"/>
    </row>
    <row r="1977" spans="7:7">
      <c r="G1977" s="204"/>
    </row>
    <row r="1978" spans="7:7">
      <c r="G1978" s="204"/>
    </row>
    <row r="1979" spans="7:7">
      <c r="G1979" s="204"/>
    </row>
    <row r="1980" spans="7:7">
      <c r="G1980" s="204"/>
    </row>
    <row r="1981" spans="7:7">
      <c r="G1981" s="204"/>
    </row>
    <row r="1982" spans="7:7">
      <c r="G1982" s="204"/>
    </row>
    <row r="1983" spans="7:7">
      <c r="G1983" s="204"/>
    </row>
    <row r="1984" spans="7:7">
      <c r="G1984" s="204"/>
    </row>
    <row r="1985" spans="7:7">
      <c r="G1985" s="204"/>
    </row>
    <row r="1986" spans="7:7">
      <c r="G1986" s="204"/>
    </row>
    <row r="1987" spans="7:7">
      <c r="G1987" s="204"/>
    </row>
    <row r="1988" spans="7:7">
      <c r="G1988" s="204"/>
    </row>
    <row r="1989" spans="7:7">
      <c r="G1989" s="204"/>
    </row>
    <row r="1990" spans="7:7">
      <c r="G1990" s="204"/>
    </row>
    <row r="1991" spans="7:7">
      <c r="G1991" s="204"/>
    </row>
    <row r="1992" spans="7:7">
      <c r="G1992" s="204"/>
    </row>
    <row r="1993" spans="7:7">
      <c r="G1993" s="204"/>
    </row>
    <row r="1994" spans="7:7">
      <c r="G1994" s="204"/>
    </row>
    <row r="1995" spans="7:7">
      <c r="G1995" s="204"/>
    </row>
    <row r="1996" spans="7:7">
      <c r="G1996" s="204"/>
    </row>
    <row r="1997" spans="7:7">
      <c r="G1997" s="204"/>
    </row>
    <row r="1998" spans="7:7">
      <c r="G1998" s="204"/>
    </row>
    <row r="1999" spans="7:7">
      <c r="G1999" s="204"/>
    </row>
    <row r="2000" spans="7:7">
      <c r="G2000" s="204"/>
    </row>
    <row r="2001" spans="7:7">
      <c r="G2001" s="204"/>
    </row>
    <row r="2002" spans="7:7">
      <c r="G2002" s="204"/>
    </row>
    <row r="2003" spans="7:7">
      <c r="G2003" s="204"/>
    </row>
    <row r="2004" spans="7:7">
      <c r="G2004" s="204"/>
    </row>
    <row r="2005" spans="7:7">
      <c r="G2005" s="204"/>
    </row>
    <row r="2006" spans="7:7">
      <c r="G2006" s="204"/>
    </row>
    <row r="2007" spans="7:7">
      <c r="G2007" s="204"/>
    </row>
    <row r="2008" spans="7:7">
      <c r="G2008" s="204"/>
    </row>
    <row r="2009" spans="7:7">
      <c r="G2009" s="204"/>
    </row>
    <row r="2010" spans="7:7">
      <c r="G2010" s="204"/>
    </row>
    <row r="2011" spans="7:7">
      <c r="G2011" s="204"/>
    </row>
    <row r="2012" spans="7:7">
      <c r="G2012" s="204"/>
    </row>
    <row r="2013" spans="7:7">
      <c r="G2013" s="204"/>
    </row>
    <row r="2014" spans="7:7">
      <c r="G2014" s="204"/>
    </row>
    <row r="2015" spans="7:7">
      <c r="G2015" s="204"/>
    </row>
    <row r="2016" spans="7:7">
      <c r="G2016" s="204"/>
    </row>
    <row r="2017" spans="7:7">
      <c r="G2017" s="204"/>
    </row>
    <row r="2018" spans="7:7">
      <c r="G2018" s="204"/>
    </row>
    <row r="2019" spans="7:7">
      <c r="G2019" s="204"/>
    </row>
    <row r="2020" spans="7:7">
      <c r="G2020" s="204"/>
    </row>
    <row r="2021" spans="7:7">
      <c r="G2021" s="204"/>
    </row>
    <row r="2022" spans="7:7">
      <c r="G2022" s="204"/>
    </row>
    <row r="2023" spans="7:7">
      <c r="G2023" s="204"/>
    </row>
    <row r="2024" spans="7:7">
      <c r="G2024" s="204"/>
    </row>
    <row r="2025" spans="7:7">
      <c r="G2025" s="204"/>
    </row>
    <row r="2026" spans="7:7">
      <c r="G2026" s="204"/>
    </row>
    <row r="2027" spans="7:7">
      <c r="G2027" s="204"/>
    </row>
    <row r="2028" spans="7:7">
      <c r="G2028" s="204"/>
    </row>
    <row r="2029" spans="7:7">
      <c r="G2029" s="204"/>
    </row>
    <row r="2030" spans="7:7">
      <c r="G2030" s="204"/>
    </row>
    <row r="2031" spans="7:7">
      <c r="G2031" s="204"/>
    </row>
    <row r="2032" spans="7:7">
      <c r="G2032" s="204"/>
    </row>
    <row r="2033" spans="7:7">
      <c r="G2033" s="204"/>
    </row>
    <row r="2034" spans="7:7">
      <c r="G2034" s="204"/>
    </row>
    <row r="2035" spans="7:7">
      <c r="G2035" s="204"/>
    </row>
    <row r="2036" spans="7:7">
      <c r="G2036" s="204"/>
    </row>
    <row r="2037" spans="7:7">
      <c r="G2037" s="204"/>
    </row>
    <row r="2038" spans="7:7">
      <c r="G2038" s="204"/>
    </row>
    <row r="2039" spans="7:7">
      <c r="G2039" s="204"/>
    </row>
    <row r="2040" spans="7:7">
      <c r="G2040" s="204"/>
    </row>
    <row r="2041" spans="7:7">
      <c r="G2041" s="204"/>
    </row>
    <row r="2042" spans="7:7">
      <c r="G2042" s="204"/>
    </row>
    <row r="2043" spans="7:7">
      <c r="G2043" s="204"/>
    </row>
    <row r="2044" spans="7:7">
      <c r="G2044" s="204"/>
    </row>
    <row r="2045" spans="7:7">
      <c r="G2045" s="204"/>
    </row>
    <row r="2046" spans="7:7">
      <c r="G2046" s="204"/>
    </row>
    <row r="2047" spans="7:7">
      <c r="G2047" s="204"/>
    </row>
    <row r="2048" spans="7:7">
      <c r="G2048" s="204"/>
    </row>
    <row r="2049" spans="7:7">
      <c r="G2049" s="204"/>
    </row>
    <row r="2050" spans="7:7">
      <c r="G2050" s="204"/>
    </row>
    <row r="2051" spans="7:7">
      <c r="G2051" s="204"/>
    </row>
    <row r="2052" spans="7:7">
      <c r="G2052" s="204"/>
    </row>
    <row r="2053" spans="7:7">
      <c r="G2053" s="204"/>
    </row>
    <row r="2054" spans="7:7">
      <c r="G2054" s="204"/>
    </row>
    <row r="2055" spans="7:7">
      <c r="G2055" s="204"/>
    </row>
    <row r="2056" spans="7:7">
      <c r="G2056" s="204"/>
    </row>
    <row r="2057" spans="7:7">
      <c r="G2057" s="204"/>
    </row>
    <row r="2058" spans="7:7">
      <c r="G2058" s="204"/>
    </row>
    <row r="2059" spans="7:7">
      <c r="G2059" s="204"/>
    </row>
    <row r="2060" spans="7:7">
      <c r="G2060" s="204"/>
    </row>
    <row r="2061" spans="7:7">
      <c r="G2061" s="204"/>
    </row>
    <row r="2062" spans="7:7">
      <c r="G2062" s="204"/>
    </row>
    <row r="2063" spans="7:7">
      <c r="G2063" s="204"/>
    </row>
    <row r="2064" spans="7:7">
      <c r="G2064" s="204"/>
    </row>
    <row r="2065" spans="7:7">
      <c r="G2065" s="204"/>
    </row>
    <row r="2066" spans="7:7">
      <c r="G2066" s="204"/>
    </row>
    <row r="2067" spans="7:7">
      <c r="G2067" s="204"/>
    </row>
    <row r="2068" spans="7:7">
      <c r="G2068" s="204"/>
    </row>
    <row r="2069" spans="7:7">
      <c r="G2069" s="204"/>
    </row>
    <row r="2070" spans="7:7">
      <c r="G2070" s="204"/>
    </row>
    <row r="2071" spans="7:7">
      <c r="G2071" s="204"/>
    </row>
    <row r="2072" spans="7:7">
      <c r="G2072" s="204"/>
    </row>
    <row r="2073" spans="7:7">
      <c r="G2073" s="204"/>
    </row>
    <row r="2074" spans="7:7">
      <c r="G2074" s="204"/>
    </row>
    <row r="2075" spans="7:7">
      <c r="G2075" s="204"/>
    </row>
    <row r="2076" spans="7:7">
      <c r="G2076" s="204"/>
    </row>
    <row r="2077" spans="7:7">
      <c r="G2077" s="204"/>
    </row>
    <row r="2078" spans="7:7">
      <c r="G2078" s="204"/>
    </row>
    <row r="2079" spans="7:7">
      <c r="G2079" s="204"/>
    </row>
    <row r="2080" spans="7:7">
      <c r="G2080" s="204"/>
    </row>
    <row r="2081" spans="7:7">
      <c r="G2081" s="204"/>
    </row>
    <row r="2082" spans="7:7">
      <c r="G2082" s="204"/>
    </row>
    <row r="2083" spans="7:7">
      <c r="G2083" s="204"/>
    </row>
    <row r="2084" spans="7:7">
      <c r="G2084" s="204"/>
    </row>
    <row r="2085" spans="7:7">
      <c r="G2085" s="204"/>
    </row>
    <row r="2086" spans="7:7">
      <c r="G2086" s="204"/>
    </row>
    <row r="2087" spans="7:7">
      <c r="G2087" s="204"/>
    </row>
    <row r="2088" spans="7:7">
      <c r="G2088" s="204"/>
    </row>
    <row r="2089" spans="7:7">
      <c r="G2089" s="204"/>
    </row>
    <row r="2090" spans="7:7">
      <c r="G2090" s="204"/>
    </row>
    <row r="2091" spans="7:7">
      <c r="G2091" s="204"/>
    </row>
    <row r="2092" spans="7:7">
      <c r="G2092" s="204"/>
    </row>
    <row r="2093" spans="7:7">
      <c r="G2093" s="204"/>
    </row>
    <row r="2094" spans="7:7">
      <c r="G2094" s="204"/>
    </row>
    <row r="2095" spans="7:7">
      <c r="G2095" s="204"/>
    </row>
    <row r="2096" spans="7:7">
      <c r="G2096" s="204"/>
    </row>
    <row r="2097" spans="7:7">
      <c r="G2097" s="204"/>
    </row>
    <row r="2098" spans="7:7">
      <c r="G2098" s="204"/>
    </row>
    <row r="2099" spans="7:7">
      <c r="G2099" s="204"/>
    </row>
    <row r="2100" spans="7:7">
      <c r="G2100" s="204"/>
    </row>
    <row r="2101" spans="7:7">
      <c r="G2101" s="204"/>
    </row>
    <row r="2102" spans="7:7">
      <c r="G2102" s="204"/>
    </row>
    <row r="2103" spans="7:7">
      <c r="G2103" s="204"/>
    </row>
    <row r="2104" spans="7:7">
      <c r="G2104" s="204"/>
    </row>
    <row r="2105" spans="7:7">
      <c r="G2105" s="204"/>
    </row>
    <row r="2106" spans="7:7">
      <c r="G2106" s="204"/>
    </row>
    <row r="2107" spans="7:7">
      <c r="G2107" s="204"/>
    </row>
    <row r="2108" spans="7:7">
      <c r="G2108" s="204"/>
    </row>
    <row r="2109" spans="7:7">
      <c r="G2109" s="204"/>
    </row>
    <row r="2110" spans="7:7">
      <c r="G2110" s="204"/>
    </row>
    <row r="2111" spans="7:7">
      <c r="G2111" s="204"/>
    </row>
    <row r="2112" spans="7:7">
      <c r="G2112" s="204"/>
    </row>
    <row r="2113" spans="7:7">
      <c r="G2113" s="204"/>
    </row>
    <row r="2114" spans="7:7">
      <c r="G2114" s="204"/>
    </row>
    <row r="2115" spans="7:7">
      <c r="G2115" s="204"/>
    </row>
    <row r="2116" spans="7:7">
      <c r="G2116" s="204"/>
    </row>
    <row r="2117" spans="7:7">
      <c r="G2117" s="204"/>
    </row>
    <row r="2118" spans="7:7">
      <c r="G2118" s="204"/>
    </row>
    <row r="2119" spans="7:7">
      <c r="G2119" s="204"/>
    </row>
    <row r="2120" spans="7:7">
      <c r="G2120" s="204"/>
    </row>
    <row r="2121" spans="7:7">
      <c r="G2121" s="204"/>
    </row>
    <row r="2122" spans="7:7">
      <c r="G2122" s="204"/>
    </row>
    <row r="2123" spans="7:7">
      <c r="G2123" s="204"/>
    </row>
    <row r="2124" spans="7:7">
      <c r="G2124" s="204"/>
    </row>
    <row r="2125" spans="7:7">
      <c r="G2125" s="204"/>
    </row>
    <row r="2126" spans="7:7">
      <c r="G2126" s="204"/>
    </row>
    <row r="2127" spans="7:7">
      <c r="G2127" s="204"/>
    </row>
    <row r="2128" spans="7:7">
      <c r="G2128" s="204"/>
    </row>
    <row r="2129" spans="7:7">
      <c r="G2129" s="204"/>
    </row>
    <row r="2130" spans="7:7">
      <c r="G2130" s="204"/>
    </row>
    <row r="2131" spans="7:7">
      <c r="G2131" s="204"/>
    </row>
    <row r="2132" spans="7:7">
      <c r="G2132" s="204"/>
    </row>
    <row r="2133" spans="7:7">
      <c r="G2133" s="204"/>
    </row>
    <row r="2134" spans="7:7">
      <c r="G2134" s="204"/>
    </row>
    <row r="2135" spans="7:7">
      <c r="G2135" s="204"/>
    </row>
    <row r="2136" spans="7:7">
      <c r="G2136" s="204"/>
    </row>
    <row r="2137" spans="7:7">
      <c r="G2137" s="204"/>
    </row>
    <row r="2138" spans="7:7">
      <c r="G2138" s="204"/>
    </row>
    <row r="2139" spans="7:7">
      <c r="G2139" s="204"/>
    </row>
    <row r="2140" spans="7:7">
      <c r="G2140" s="204"/>
    </row>
    <row r="2141" spans="7:7">
      <c r="G2141" s="204"/>
    </row>
    <row r="2142" spans="7:7">
      <c r="G2142" s="204"/>
    </row>
    <row r="2143" spans="7:7">
      <c r="G2143" s="204"/>
    </row>
    <row r="2144" spans="7:7">
      <c r="G2144" s="204"/>
    </row>
    <row r="2145" spans="7:7">
      <c r="G2145" s="204"/>
    </row>
    <row r="2146" spans="7:7">
      <c r="G2146" s="204"/>
    </row>
    <row r="2147" spans="7:7">
      <c r="G2147" s="204"/>
    </row>
    <row r="2148" spans="7:7">
      <c r="G2148" s="204"/>
    </row>
    <row r="2149" spans="7:7">
      <c r="G2149" s="204"/>
    </row>
    <row r="2150" spans="7:7">
      <c r="G2150" s="204"/>
    </row>
    <row r="2151" spans="7:7">
      <c r="G2151" s="204"/>
    </row>
    <row r="2152" spans="7:7">
      <c r="G2152" s="204"/>
    </row>
    <row r="2153" spans="7:7">
      <c r="G2153" s="204"/>
    </row>
    <row r="2154" spans="7:7">
      <c r="G2154" s="204"/>
    </row>
    <row r="2155" spans="7:7">
      <c r="G2155" s="204"/>
    </row>
    <row r="2156" spans="7:7">
      <c r="G2156" s="204"/>
    </row>
    <row r="2157" spans="7:7">
      <c r="G2157" s="204"/>
    </row>
    <row r="2158" spans="7:7">
      <c r="G2158" s="204"/>
    </row>
    <row r="2159" spans="7:7">
      <c r="G2159" s="204"/>
    </row>
    <row r="2160" spans="7:7">
      <c r="G2160" s="204"/>
    </row>
    <row r="2161" spans="7:7">
      <c r="G2161" s="204"/>
    </row>
    <row r="2162" spans="7:7">
      <c r="G2162" s="204"/>
    </row>
    <row r="2163" spans="7:7">
      <c r="G2163" s="204"/>
    </row>
    <row r="2164" spans="7:7">
      <c r="G2164" s="204"/>
    </row>
    <row r="2165" spans="7:7">
      <c r="G2165" s="204"/>
    </row>
    <row r="2166" spans="7:7">
      <c r="G2166" s="204"/>
    </row>
    <row r="2167" spans="7:7">
      <c r="G2167" s="204"/>
    </row>
    <row r="2168" spans="7:7">
      <c r="G2168" s="204"/>
    </row>
    <row r="2169" spans="7:7">
      <c r="G2169" s="204"/>
    </row>
    <row r="2170" spans="7:7">
      <c r="G2170" s="204"/>
    </row>
    <row r="2171" spans="7:7">
      <c r="G2171" s="204"/>
    </row>
    <row r="2172" spans="7:7">
      <c r="G2172" s="204"/>
    </row>
    <row r="2173" spans="7:7">
      <c r="G2173" s="204"/>
    </row>
    <row r="2174" spans="7:7">
      <c r="G2174" s="204"/>
    </row>
    <row r="2175" spans="7:7">
      <c r="G2175" s="204"/>
    </row>
    <row r="2176" spans="7:7">
      <c r="G2176" s="204"/>
    </row>
    <row r="2177" spans="7:7">
      <c r="G2177" s="204"/>
    </row>
    <row r="2178" spans="7:7">
      <c r="G2178" s="204"/>
    </row>
    <row r="2179" spans="7:7">
      <c r="G2179" s="204"/>
    </row>
    <row r="2180" spans="7:7">
      <c r="G2180" s="204"/>
    </row>
    <row r="2181" spans="7:7">
      <c r="G2181" s="204"/>
    </row>
    <row r="2182" spans="7:7">
      <c r="G2182" s="204"/>
    </row>
    <row r="2183" spans="7:7">
      <c r="G2183" s="204"/>
    </row>
    <row r="2184" spans="7:7">
      <c r="G2184" s="204"/>
    </row>
    <row r="2185" spans="7:7">
      <c r="G2185" s="204"/>
    </row>
    <row r="2186" spans="7:7">
      <c r="G2186" s="204"/>
    </row>
    <row r="2187" spans="7:7">
      <c r="G2187" s="204"/>
    </row>
    <row r="2188" spans="7:7">
      <c r="G2188" s="204"/>
    </row>
    <row r="2189" spans="7:7">
      <c r="G2189" s="204"/>
    </row>
    <row r="2190" spans="7:7">
      <c r="G2190" s="204"/>
    </row>
    <row r="2191" spans="7:7">
      <c r="G2191" s="204"/>
    </row>
    <row r="2192" spans="7:7">
      <c r="G2192" s="204"/>
    </row>
    <row r="2193" spans="7:7">
      <c r="G2193" s="204"/>
    </row>
    <row r="2194" spans="7:7">
      <c r="G2194" s="204"/>
    </row>
    <row r="2195" spans="7:7">
      <c r="G2195" s="204"/>
    </row>
    <row r="2196" spans="7:7">
      <c r="G2196" s="204"/>
    </row>
    <row r="2197" spans="7:7">
      <c r="G2197" s="204"/>
    </row>
    <row r="2198" spans="7:7">
      <c r="G2198" s="204"/>
    </row>
    <row r="2199" spans="7:7">
      <c r="G2199" s="204"/>
    </row>
    <row r="2200" spans="7:7">
      <c r="G2200" s="204"/>
    </row>
    <row r="2201" spans="7:7">
      <c r="G2201" s="204"/>
    </row>
    <row r="2202" spans="7:7">
      <c r="G2202" s="204"/>
    </row>
    <row r="2203" spans="7:7">
      <c r="G2203" s="204"/>
    </row>
    <row r="2204" spans="7:7">
      <c r="G2204" s="204"/>
    </row>
    <row r="2205" spans="7:7">
      <c r="G2205" s="204"/>
    </row>
    <row r="2206" spans="7:7">
      <c r="G2206" s="204"/>
    </row>
    <row r="2207" spans="7:7">
      <c r="G2207" s="204"/>
    </row>
    <row r="2208" spans="7:7">
      <c r="G2208" s="204"/>
    </row>
    <row r="2209" spans="7:7">
      <c r="G2209" s="204"/>
    </row>
    <row r="2210" spans="7:7">
      <c r="G2210" s="204"/>
    </row>
    <row r="2211" spans="7:7">
      <c r="G2211" s="204"/>
    </row>
    <row r="2212" spans="7:7">
      <c r="G2212" s="204"/>
    </row>
    <row r="2213" spans="7:7">
      <c r="G2213" s="204"/>
    </row>
    <row r="2214" spans="7:7">
      <c r="G2214" s="204"/>
    </row>
    <row r="2215" spans="7:7">
      <c r="G2215" s="204"/>
    </row>
    <row r="2216" spans="7:7">
      <c r="G2216" s="204"/>
    </row>
    <row r="2217" spans="7:7">
      <c r="G2217" s="204"/>
    </row>
    <row r="2218" spans="7:7">
      <c r="G2218" s="204"/>
    </row>
    <row r="2219" spans="7:7">
      <c r="G2219" s="204"/>
    </row>
    <row r="2220" spans="7:7">
      <c r="G2220" s="204"/>
    </row>
    <row r="2221" spans="7:7">
      <c r="G2221" s="204"/>
    </row>
    <row r="2222" spans="7:7">
      <c r="G2222" s="204"/>
    </row>
    <row r="2223" spans="7:7">
      <c r="G2223" s="204"/>
    </row>
    <row r="2224" spans="7:7">
      <c r="G2224" s="204"/>
    </row>
    <row r="2225" spans="7:7">
      <c r="G2225" s="204"/>
    </row>
    <row r="2226" spans="7:7">
      <c r="G2226" s="204"/>
    </row>
    <row r="2227" spans="7:7">
      <c r="G2227" s="204"/>
    </row>
    <row r="2228" spans="7:7">
      <c r="G2228" s="204"/>
    </row>
    <row r="2229" spans="7:7">
      <c r="G2229" s="204"/>
    </row>
    <row r="2230" spans="7:7">
      <c r="G2230" s="204"/>
    </row>
    <row r="2231" spans="7:7">
      <c r="G2231" s="204"/>
    </row>
    <row r="2232" spans="7:7">
      <c r="G2232" s="204"/>
    </row>
    <row r="2233" spans="7:7">
      <c r="G2233" s="204"/>
    </row>
    <row r="2234" spans="7:7">
      <c r="G2234" s="204"/>
    </row>
    <row r="2235" spans="7:7">
      <c r="G2235" s="204"/>
    </row>
    <row r="2236" spans="7:7">
      <c r="G2236" s="204"/>
    </row>
    <row r="2237" spans="7:7">
      <c r="G2237" s="204"/>
    </row>
    <row r="2238" spans="7:7">
      <c r="G2238" s="204"/>
    </row>
    <row r="2239" spans="7:7">
      <c r="G2239" s="204"/>
    </row>
    <row r="2240" spans="7:7">
      <c r="G2240" s="204"/>
    </row>
    <row r="2241" spans="7:7">
      <c r="G2241" s="204"/>
    </row>
    <row r="2242" spans="7:7">
      <c r="G2242" s="204"/>
    </row>
    <row r="2243" spans="7:7">
      <c r="G2243" s="204"/>
    </row>
    <row r="2244" spans="7:7">
      <c r="G2244" s="204"/>
    </row>
    <row r="2245" spans="7:7">
      <c r="G2245" s="204"/>
    </row>
    <row r="2246" spans="7:7">
      <c r="G2246" s="204"/>
    </row>
    <row r="2247" spans="7:7">
      <c r="G2247" s="204"/>
    </row>
    <row r="2248" spans="7:7">
      <c r="G2248" s="204"/>
    </row>
    <row r="2249" spans="7:7">
      <c r="G2249" s="204"/>
    </row>
    <row r="2250" spans="7:7">
      <c r="G2250" s="204"/>
    </row>
    <row r="2251" spans="7:7">
      <c r="G2251" s="204"/>
    </row>
    <row r="2252" spans="7:7">
      <c r="G2252" s="204"/>
    </row>
    <row r="2253" spans="7:7">
      <c r="G2253" s="204"/>
    </row>
    <row r="2254" spans="7:7">
      <c r="G2254" s="204"/>
    </row>
    <row r="2255" spans="7:7">
      <c r="G2255" s="204"/>
    </row>
    <row r="2256" spans="7:7">
      <c r="G2256" s="204"/>
    </row>
    <row r="2257" spans="7:7">
      <c r="G2257" s="204"/>
    </row>
    <row r="2258" spans="7:7">
      <c r="G2258" s="204"/>
    </row>
    <row r="2259" spans="7:7">
      <c r="G2259" s="204"/>
    </row>
    <row r="2260" spans="7:7">
      <c r="G2260" s="204"/>
    </row>
    <row r="2261" spans="7:7">
      <c r="G2261" s="204"/>
    </row>
    <row r="2262" spans="7:7">
      <c r="G2262" s="204"/>
    </row>
    <row r="2263" spans="7:7">
      <c r="G2263" s="204"/>
    </row>
    <row r="2264" spans="7:7">
      <c r="G2264" s="204"/>
    </row>
    <row r="2265" spans="7:7">
      <c r="G2265" s="204"/>
    </row>
    <row r="2266" spans="7:7">
      <c r="G2266" s="204"/>
    </row>
    <row r="2267" spans="7:7">
      <c r="G2267" s="204"/>
    </row>
    <row r="2268" spans="7:7">
      <c r="G2268" s="204"/>
    </row>
    <row r="2269" spans="7:7">
      <c r="G2269" s="204"/>
    </row>
    <row r="2270" spans="7:7">
      <c r="G2270" s="204"/>
    </row>
    <row r="2271" spans="7:7">
      <c r="G2271" s="204"/>
    </row>
    <row r="2272" spans="7:7">
      <c r="G2272" s="204"/>
    </row>
    <row r="2273" spans="7:7">
      <c r="G2273" s="204"/>
    </row>
    <row r="2274" spans="7:7">
      <c r="G2274" s="204"/>
    </row>
    <row r="2275" spans="7:7">
      <c r="G2275" s="204"/>
    </row>
    <row r="2276" spans="7:7">
      <c r="G2276" s="204"/>
    </row>
    <row r="2277" spans="7:7">
      <c r="G2277" s="204"/>
    </row>
    <row r="2278" spans="7:7">
      <c r="G2278" s="204"/>
    </row>
    <row r="2279" spans="7:7">
      <c r="G2279" s="204"/>
    </row>
    <row r="2280" spans="7:7">
      <c r="G2280" s="204"/>
    </row>
    <row r="2281" spans="7:7">
      <c r="G2281" s="204"/>
    </row>
    <row r="2282" spans="7:7">
      <c r="G2282" s="204"/>
    </row>
    <row r="2283" spans="7:7">
      <c r="G2283" s="204"/>
    </row>
    <row r="2284" spans="7:7">
      <c r="G2284" s="204"/>
    </row>
    <row r="2285" spans="7:7">
      <c r="G2285" s="204"/>
    </row>
    <row r="2286" spans="7:7">
      <c r="G2286" s="204"/>
    </row>
    <row r="2287" spans="7:7">
      <c r="G2287" s="204"/>
    </row>
    <row r="2288" spans="7:7">
      <c r="G2288" s="204"/>
    </row>
    <row r="2289" spans="7:7">
      <c r="G2289" s="204"/>
    </row>
    <row r="2290" spans="7:7">
      <c r="G2290" s="204"/>
    </row>
    <row r="2291" spans="7:7">
      <c r="G2291" s="204"/>
    </row>
    <row r="2292" spans="7:7">
      <c r="G2292" s="204"/>
    </row>
    <row r="2293" spans="7:7">
      <c r="G2293" s="204"/>
    </row>
    <row r="2294" spans="7:7">
      <c r="G2294" s="204"/>
    </row>
    <row r="2295" spans="7:7">
      <c r="G2295" s="204"/>
    </row>
    <row r="2296" spans="7:7">
      <c r="G2296" s="204"/>
    </row>
    <row r="2297" spans="7:7">
      <c r="G2297" s="204"/>
    </row>
    <row r="2298" spans="7:7">
      <c r="G2298" s="204"/>
    </row>
    <row r="2299" spans="7:7">
      <c r="G2299" s="204"/>
    </row>
    <row r="2300" spans="7:7">
      <c r="G2300" s="204"/>
    </row>
    <row r="2301" spans="7:7">
      <c r="G2301" s="204"/>
    </row>
    <row r="2302" spans="7:7">
      <c r="G2302" s="204"/>
    </row>
    <row r="2303" spans="7:7">
      <c r="G2303" s="204"/>
    </row>
    <row r="2304" spans="7:7">
      <c r="G2304" s="204"/>
    </row>
    <row r="2305" spans="7:7">
      <c r="G2305" s="204"/>
    </row>
    <row r="2306" spans="7:7">
      <c r="G2306" s="204"/>
    </row>
    <row r="2307" spans="7:7">
      <c r="G2307" s="204"/>
    </row>
    <row r="2308" spans="7:7">
      <c r="G2308" s="204"/>
    </row>
    <row r="2309" spans="7:7">
      <c r="G2309" s="204"/>
    </row>
    <row r="2310" spans="7:7">
      <c r="G2310" s="204"/>
    </row>
    <row r="2311" spans="7:7">
      <c r="G2311" s="204"/>
    </row>
    <row r="2312" spans="7:7">
      <c r="G2312" s="204"/>
    </row>
    <row r="2313" spans="7:7">
      <c r="G2313" s="204"/>
    </row>
    <row r="2314" spans="7:7">
      <c r="G2314" s="204"/>
    </row>
    <row r="2315" spans="7:7">
      <c r="G2315" s="204"/>
    </row>
    <row r="2316" spans="7:7">
      <c r="G2316" s="204"/>
    </row>
    <row r="2317" spans="7:7">
      <c r="G2317" s="204"/>
    </row>
    <row r="2318" spans="7:7">
      <c r="G2318" s="204"/>
    </row>
    <row r="2319" spans="7:7">
      <c r="G2319" s="204"/>
    </row>
    <row r="2320" spans="7:7">
      <c r="G2320" s="204"/>
    </row>
    <row r="2321" spans="7:7">
      <c r="G2321" s="204"/>
    </row>
    <row r="2322" spans="7:7">
      <c r="G2322" s="204"/>
    </row>
    <row r="2323" spans="7:7">
      <c r="G2323" s="204"/>
    </row>
    <row r="2324" spans="7:7">
      <c r="G2324" s="204"/>
    </row>
    <row r="2325" spans="7:7">
      <c r="G2325" s="204"/>
    </row>
    <row r="2326" spans="7:7">
      <c r="G2326" s="204"/>
    </row>
    <row r="2327" spans="7:7">
      <c r="G2327" s="204"/>
    </row>
    <row r="2328" spans="7:7">
      <c r="G2328" s="204"/>
    </row>
    <row r="2329" spans="7:7">
      <c r="G2329" s="204"/>
    </row>
    <row r="2330" spans="7:7">
      <c r="G2330" s="204"/>
    </row>
    <row r="2331" spans="7:7">
      <c r="G2331" s="204"/>
    </row>
    <row r="2332" spans="7:7">
      <c r="G2332" s="204"/>
    </row>
    <row r="2333" spans="7:7">
      <c r="G2333" s="204"/>
    </row>
    <row r="2334" spans="7:7">
      <c r="G2334" s="204"/>
    </row>
    <row r="2335" spans="7:7">
      <c r="G2335" s="204"/>
    </row>
    <row r="2336" spans="7:7">
      <c r="G2336" s="204"/>
    </row>
    <row r="2337" spans="7:7">
      <c r="G2337" s="204"/>
    </row>
    <row r="2338" spans="7:7">
      <c r="G2338" s="204"/>
    </row>
    <row r="2339" spans="7:7">
      <c r="G2339" s="204"/>
    </row>
    <row r="2340" spans="7:7">
      <c r="G2340" s="204"/>
    </row>
    <row r="2341" spans="7:7">
      <c r="G2341" s="204"/>
    </row>
    <row r="2342" spans="7:7">
      <c r="G2342" s="204"/>
    </row>
    <row r="2343" spans="7:7">
      <c r="G2343" s="204"/>
    </row>
    <row r="2344" spans="7:7">
      <c r="G2344" s="204"/>
    </row>
    <row r="2345" spans="7:7">
      <c r="G2345" s="204"/>
    </row>
    <row r="2346" spans="7:7">
      <c r="G2346" s="204"/>
    </row>
    <row r="2347" spans="7:7">
      <c r="G2347" s="204"/>
    </row>
    <row r="2348" spans="7:7">
      <c r="G2348" s="204"/>
    </row>
    <row r="2349" spans="7:7">
      <c r="G2349" s="204"/>
    </row>
    <row r="2350" spans="7:7">
      <c r="G2350" s="204"/>
    </row>
    <row r="2351" spans="7:7">
      <c r="G2351" s="204"/>
    </row>
    <row r="2352" spans="7:7">
      <c r="G2352" s="204"/>
    </row>
    <row r="2353" spans="7:7">
      <c r="G2353" s="204"/>
    </row>
    <row r="2354" spans="7:7">
      <c r="G2354" s="204"/>
    </row>
    <row r="2355" spans="7:7">
      <c r="G2355" s="204"/>
    </row>
    <row r="2356" spans="7:7">
      <c r="G2356" s="204"/>
    </row>
    <row r="2357" spans="7:7">
      <c r="G2357" s="204"/>
    </row>
    <row r="2358" spans="7:7">
      <c r="G2358" s="204"/>
    </row>
    <row r="2359" spans="7:7">
      <c r="G2359" s="204"/>
    </row>
    <row r="2360" spans="7:7">
      <c r="G2360" s="204"/>
    </row>
    <row r="2361" spans="7:7">
      <c r="G2361" s="204"/>
    </row>
    <row r="2362" spans="7:7">
      <c r="G2362" s="204"/>
    </row>
    <row r="2363" spans="7:7">
      <c r="G2363" s="204"/>
    </row>
    <row r="2364" spans="7:7">
      <c r="G2364" s="204"/>
    </row>
    <row r="2365" spans="7:7">
      <c r="G2365" s="204"/>
    </row>
    <row r="2366" spans="7:7">
      <c r="G2366" s="204"/>
    </row>
    <row r="2367" spans="7:7">
      <c r="G2367" s="204"/>
    </row>
    <row r="2368" spans="7:7">
      <c r="G2368" s="204"/>
    </row>
    <row r="2369" spans="7:7">
      <c r="G2369" s="204"/>
    </row>
    <row r="2370" spans="7:7">
      <c r="G2370" s="204"/>
    </row>
    <row r="2371" spans="7:7">
      <c r="G2371" s="204"/>
    </row>
    <row r="2372" spans="7:7">
      <c r="G2372" s="204"/>
    </row>
    <row r="2373" spans="7:7">
      <c r="G2373" s="204"/>
    </row>
    <row r="2374" spans="7:7">
      <c r="G2374" s="204"/>
    </row>
    <row r="2375" spans="7:7">
      <c r="G2375" s="204"/>
    </row>
    <row r="2376" spans="7:7">
      <c r="G2376" s="204"/>
    </row>
    <row r="2377" spans="7:7">
      <c r="G2377" s="204"/>
    </row>
    <row r="2378" spans="7:7">
      <c r="G2378" s="204"/>
    </row>
    <row r="2379" spans="7:7">
      <c r="G2379" s="204"/>
    </row>
    <row r="2380" spans="7:7">
      <c r="G2380" s="204"/>
    </row>
    <row r="2381" spans="7:7">
      <c r="G2381" s="204"/>
    </row>
    <row r="2382" spans="7:7">
      <c r="G2382" s="204"/>
    </row>
    <row r="2383" spans="7:7">
      <c r="G2383" s="204"/>
    </row>
    <row r="2384" spans="7:7">
      <c r="G2384" s="204"/>
    </row>
    <row r="2385" spans="7:7">
      <c r="G2385" s="204"/>
    </row>
    <row r="2386" spans="7:7">
      <c r="G2386" s="204"/>
    </row>
    <row r="2387" spans="7:7">
      <c r="G2387" s="204"/>
    </row>
  </sheetData>
  <mergeCells count="46">
    <mergeCell ref="U4:U5"/>
    <mergeCell ref="S4:S5"/>
    <mergeCell ref="AW4:BB4"/>
    <mergeCell ref="A2:BB2"/>
    <mergeCell ref="AF4:AF5"/>
    <mergeCell ref="AG4:AK4"/>
    <mergeCell ref="AL4:AP4"/>
    <mergeCell ref="AQ4:AQ5"/>
    <mergeCell ref="AR4:AU4"/>
    <mergeCell ref="AV4:AV5"/>
    <mergeCell ref="Z4:Z5"/>
    <mergeCell ref="AA4:AA5"/>
    <mergeCell ref="AB4:AB5"/>
    <mergeCell ref="AC4:AC5"/>
    <mergeCell ref="AD4:AD5"/>
    <mergeCell ref="AE4:AE5"/>
    <mergeCell ref="T4:T5"/>
    <mergeCell ref="N4:N5"/>
    <mergeCell ref="O4:O5"/>
    <mergeCell ref="P4:P5"/>
    <mergeCell ref="Q4:Q5"/>
    <mergeCell ref="R4:R5"/>
    <mergeCell ref="AV3:BB3"/>
    <mergeCell ref="H3:H5"/>
    <mergeCell ref="I3:I5"/>
    <mergeCell ref="J3:J5"/>
    <mergeCell ref="K3:K5"/>
    <mergeCell ref="L3:L5"/>
    <mergeCell ref="M3:M5"/>
    <mergeCell ref="N3:R3"/>
    <mergeCell ref="S3:AB3"/>
    <mergeCell ref="AC3:AF3"/>
    <mergeCell ref="AG3:AP3"/>
    <mergeCell ref="AQ3:AU3"/>
    <mergeCell ref="V4:V5"/>
    <mergeCell ref="W4:W5"/>
    <mergeCell ref="X4:X5"/>
    <mergeCell ref="Y4:Y5"/>
    <mergeCell ref="G3:G5"/>
    <mergeCell ref="E4:E5"/>
    <mergeCell ref="F4:F5"/>
    <mergeCell ref="A3:A5"/>
    <mergeCell ref="B3:B5"/>
    <mergeCell ref="C3:C5"/>
    <mergeCell ref="D3:D5"/>
    <mergeCell ref="E3:F3"/>
  </mergeCells>
  <conditionalFormatting sqref="AQ8">
    <cfRule type="expression" dxfId="31" priority="7">
      <formula>AND(SUM($AR8:$AU8)&gt;0,$AQ8=2)</formula>
    </cfRule>
    <cfRule type="expression" dxfId="30" priority="8">
      <formula>AND(SUM($AR8:$AU8)=0,$AQ8=1)</formula>
    </cfRule>
  </conditionalFormatting>
  <conditionalFormatting sqref="AQ9:AQ45 AQ52:AQ53 AQ63 AQ65:AQ67 AQ72:AQ75 AQ77">
    <cfRule type="expression" dxfId="29" priority="5">
      <formula>AND(SUM($AR9:$AU9)&gt;0,$AQ9=2)</formula>
    </cfRule>
    <cfRule type="expression" dxfId="28" priority="6">
      <formula>AND(SUM($AR9:$AU9)=0,$AQ9=1)</formula>
    </cfRule>
  </conditionalFormatting>
  <conditionalFormatting sqref="AV8">
    <cfRule type="expression" dxfId="27" priority="3">
      <formula>AND(SUM($AW8:$BB8)=0,$AV8=1)</formula>
    </cfRule>
    <cfRule type="expression" dxfId="26" priority="4">
      <formula>AND(SUM($AW8:$BB8)&gt;0,$AV8=2)</formula>
    </cfRule>
  </conditionalFormatting>
  <conditionalFormatting sqref="AV9:AV45">
    <cfRule type="expression" dxfId="25" priority="1">
      <formula>AND(SUM($AW9:$BB9)=0,$AV9=1)</formula>
    </cfRule>
    <cfRule type="expression" dxfId="24" priority="2">
      <formula>AND(SUM($AW9:$BB9)&gt;0,$AV9=2)</formula>
    </cfRule>
  </conditionalFormatting>
  <dataValidations count="5">
    <dataValidation type="textLength" allowBlank="1" showInputMessage="1" showErrorMessage="1" sqref="C8:D8 C9:C1435 D9:D111 G8:G111">
      <formula1>0</formula1>
      <formula2>20</formula2>
    </dataValidation>
    <dataValidation type="textLength" allowBlank="1" showInputMessage="1" showErrorMessage="1" sqref="D112:D1573 G112:G2387">
      <formula1>5</formula1>
      <formula2>5</formula2>
    </dataValidation>
    <dataValidation type="textLength" allowBlank="1" showInputMessage="1" showErrorMessage="1" sqref="L8:L1435">
      <formula1>1</formula1>
      <formula2>4</formula2>
    </dataValidation>
    <dataValidation showInputMessage="1" showErrorMessage="1" sqref="AV8:AV1435"/>
    <dataValidation type="textLength" allowBlank="1" showInputMessage="1" showErrorMessage="1" sqref="AG8:AP1721">
      <formula1>0</formula1>
      <formula2>2</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W34"/>
  <sheetViews>
    <sheetView showGridLines="0" showZeros="0" tabSelected="1" topLeftCell="C4" zoomScaleNormal="100" zoomScaleSheetLayoutView="110" workbookViewId="0">
      <selection activeCell="L12" sqref="L12"/>
    </sheetView>
  </sheetViews>
  <sheetFormatPr baseColWidth="10" defaultColWidth="11.42578125" defaultRowHeight="15"/>
  <cols>
    <col min="1" max="1" width="3" style="67" customWidth="1"/>
    <col min="2" max="2" width="8.140625" style="67" customWidth="1"/>
    <col min="3" max="3" width="9.85546875" style="67" customWidth="1"/>
    <col min="4" max="4" width="9.42578125" style="67" customWidth="1"/>
    <col min="5" max="5" width="9.85546875" style="67" customWidth="1"/>
    <col min="6" max="6" width="9.42578125" style="67" customWidth="1"/>
    <col min="7" max="8" width="10.28515625" style="67" customWidth="1"/>
    <col min="9" max="9" width="8.7109375" style="67" customWidth="1"/>
    <col min="10" max="10" width="9.42578125" style="67" customWidth="1"/>
    <col min="11" max="13" width="8.7109375" style="67" customWidth="1"/>
    <col min="14" max="14" width="8" style="67" customWidth="1"/>
    <col min="15" max="15" width="10.28515625" style="67" customWidth="1"/>
    <col min="16" max="16" width="10.42578125" style="67" customWidth="1"/>
    <col min="17" max="18" width="10.28515625" style="67" customWidth="1"/>
    <col min="19" max="19" width="11.140625" style="67" customWidth="1"/>
    <col min="20" max="21" width="8.5703125" style="67" customWidth="1"/>
    <col min="22" max="22" width="44.7109375" style="67" customWidth="1"/>
    <col min="23" max="23" width="2" style="67" customWidth="1"/>
    <col min="24" max="24" width="1.42578125" style="67" customWidth="1"/>
    <col min="25" max="25" width="13" style="67" bestFit="1" customWidth="1"/>
    <col min="26" max="16384" width="11.42578125" style="67"/>
  </cols>
  <sheetData>
    <row r="1" spans="1:23" s="66" customFormat="1" ht="50.1" customHeight="1">
      <c r="A1" s="285" t="s">
        <v>961</v>
      </c>
      <c r="B1" s="285"/>
      <c r="C1" s="285"/>
      <c r="D1" s="285"/>
      <c r="E1" s="285"/>
      <c r="F1" s="285"/>
      <c r="G1" s="285"/>
      <c r="H1" s="285"/>
      <c r="I1" s="285"/>
      <c r="J1" s="285"/>
      <c r="K1" s="285"/>
      <c r="L1" s="285"/>
      <c r="M1" s="285"/>
      <c r="N1" s="285"/>
      <c r="O1" s="285"/>
      <c r="P1" s="285"/>
      <c r="Q1" s="285"/>
      <c r="R1" s="285"/>
      <c r="S1" s="285"/>
      <c r="T1" s="285"/>
      <c r="U1" s="285"/>
      <c r="V1" s="285"/>
      <c r="W1" s="285"/>
    </row>
    <row r="2" spans="1:23" ht="72.75" customHeight="1">
      <c r="A2" s="286" t="s">
        <v>962</v>
      </c>
      <c r="B2" s="286"/>
      <c r="C2" s="286"/>
      <c r="D2" s="286"/>
      <c r="E2" s="286"/>
      <c r="F2" s="286"/>
      <c r="G2" s="286"/>
      <c r="H2" s="286"/>
      <c r="I2" s="286"/>
      <c r="J2" s="286"/>
      <c r="K2" s="286"/>
      <c r="L2" s="286"/>
      <c r="M2" s="286"/>
      <c r="N2" s="286"/>
      <c r="O2" s="286"/>
      <c r="P2" s="286"/>
      <c r="Q2" s="286"/>
      <c r="R2" s="286"/>
      <c r="S2" s="286"/>
      <c r="T2" s="286"/>
      <c r="U2" s="286"/>
      <c r="V2" s="286"/>
    </row>
    <row r="3" spans="1:23" s="68" customFormat="1" ht="15.95" customHeight="1">
      <c r="A3" s="287" t="s">
        <v>963</v>
      </c>
      <c r="B3" s="288"/>
      <c r="C3" s="288"/>
      <c r="D3" s="288"/>
      <c r="E3" s="288"/>
      <c r="F3" s="288"/>
      <c r="G3" s="288"/>
      <c r="H3" s="288"/>
      <c r="I3" s="288"/>
      <c r="J3" s="288"/>
      <c r="K3" s="288"/>
      <c r="L3" s="288"/>
      <c r="M3" s="288"/>
      <c r="N3" s="288"/>
      <c r="O3" s="288"/>
      <c r="P3" s="288"/>
      <c r="Q3" s="288"/>
      <c r="R3" s="288"/>
      <c r="S3" s="288"/>
      <c r="T3" s="288"/>
      <c r="U3" s="288"/>
      <c r="V3" s="289"/>
    </row>
    <row r="4" spans="1:23" s="72" customFormat="1" ht="15.95" customHeight="1">
      <c r="A4" s="69"/>
      <c r="B4" s="70" t="str">
        <f ca="1">"Bezugsjahr: "&amp;Auswertungen!D11</f>
        <v>Bezugsjahr: 2020</v>
      </c>
      <c r="C4" s="71"/>
      <c r="D4" s="71"/>
      <c r="E4" s="71"/>
      <c r="F4" s="71"/>
      <c r="G4" s="71"/>
      <c r="H4" s="71"/>
      <c r="I4" s="71"/>
      <c r="J4" s="71"/>
      <c r="K4" s="71"/>
      <c r="L4" s="71"/>
      <c r="M4" s="71"/>
      <c r="N4" s="71"/>
      <c r="O4" s="71"/>
      <c r="P4" s="71"/>
      <c r="Q4" s="71"/>
      <c r="R4" s="71"/>
      <c r="S4" s="71"/>
      <c r="T4" s="71"/>
      <c r="U4" s="71"/>
      <c r="V4" s="191" t="str">
        <f>Auswertungen!K1</f>
        <v>Mitte</v>
      </c>
    </row>
    <row r="5" spans="1:23" s="74" customFormat="1" ht="15.75">
      <c r="A5" s="290"/>
      <c r="B5" s="291" t="s">
        <v>964</v>
      </c>
      <c r="C5" s="294" t="s">
        <v>965</v>
      </c>
      <c r="D5" s="295"/>
      <c r="E5" s="295"/>
      <c r="F5" s="295"/>
      <c r="G5" s="295"/>
      <c r="H5" s="295"/>
      <c r="I5" s="295"/>
      <c r="J5" s="295"/>
      <c r="K5" s="294" t="s">
        <v>966</v>
      </c>
      <c r="L5" s="295"/>
      <c r="M5" s="295"/>
      <c r="N5" s="296"/>
      <c r="O5" s="294" t="s">
        <v>967</v>
      </c>
      <c r="P5" s="295"/>
      <c r="Q5" s="295"/>
      <c r="R5" s="295"/>
      <c r="S5" s="296"/>
      <c r="T5" s="188" t="s">
        <v>2602</v>
      </c>
      <c r="U5" s="188" t="s">
        <v>2730</v>
      </c>
      <c r="V5" s="192" t="s">
        <v>1632</v>
      </c>
      <c r="W5" s="73"/>
    </row>
    <row r="6" spans="1:23" s="74" customFormat="1" ht="15" customHeight="1">
      <c r="A6" s="290"/>
      <c r="B6" s="292"/>
      <c r="C6" s="283" t="s">
        <v>2729</v>
      </c>
      <c r="D6" s="277" t="s">
        <v>968</v>
      </c>
      <c r="E6" s="279"/>
      <c r="F6" s="278"/>
      <c r="G6" s="277" t="s">
        <v>969</v>
      </c>
      <c r="H6" s="279"/>
      <c r="I6" s="277" t="s">
        <v>970</v>
      </c>
      <c r="J6" s="279"/>
      <c r="K6" s="277" t="s">
        <v>971</v>
      </c>
      <c r="L6" s="278"/>
      <c r="M6" s="279" t="s">
        <v>972</v>
      </c>
      <c r="N6" s="280"/>
      <c r="O6" s="277" t="s">
        <v>973</v>
      </c>
      <c r="P6" s="279"/>
      <c r="Q6" s="279"/>
      <c r="R6" s="278"/>
      <c r="S6" s="283" t="s">
        <v>974</v>
      </c>
      <c r="T6" s="168"/>
      <c r="U6" s="168"/>
      <c r="V6" s="298" t="s">
        <v>2603</v>
      </c>
    </row>
    <row r="7" spans="1:23" s="78" customFormat="1" ht="78.75">
      <c r="A7" s="290"/>
      <c r="B7" s="293"/>
      <c r="C7" s="297"/>
      <c r="D7" s="75" t="s">
        <v>975</v>
      </c>
      <c r="E7" s="75" t="s">
        <v>1606</v>
      </c>
      <c r="F7" s="75" t="s">
        <v>976</v>
      </c>
      <c r="G7" s="76" t="s">
        <v>977</v>
      </c>
      <c r="H7" s="75" t="s">
        <v>978</v>
      </c>
      <c r="I7" s="75" t="s">
        <v>979</v>
      </c>
      <c r="J7" s="75" t="s">
        <v>2822</v>
      </c>
      <c r="K7" s="77" t="s">
        <v>980</v>
      </c>
      <c r="L7" s="77" t="s">
        <v>981</v>
      </c>
      <c r="M7" s="75" t="s">
        <v>982</v>
      </c>
      <c r="N7" s="77" t="s">
        <v>981</v>
      </c>
      <c r="O7" s="77" t="s">
        <v>983</v>
      </c>
      <c r="P7" s="77" t="s">
        <v>984</v>
      </c>
      <c r="Q7" s="77" t="s">
        <v>985</v>
      </c>
      <c r="R7" s="77" t="s">
        <v>986</v>
      </c>
      <c r="S7" s="284"/>
      <c r="T7" s="190" t="s">
        <v>2728</v>
      </c>
      <c r="U7" s="190" t="s">
        <v>2731</v>
      </c>
      <c r="V7" s="299"/>
    </row>
    <row r="8" spans="1:23" s="78" customFormat="1" ht="15.75">
      <c r="A8" s="79"/>
      <c r="B8" s="80" t="s">
        <v>987</v>
      </c>
      <c r="C8" s="81">
        <f ca="1">COUNTIF(Auswertungen!AA11:AA111,"Jugendamt (örtlicher Träger)")</f>
        <v>1</v>
      </c>
      <c r="D8" s="281"/>
      <c r="E8" s="82">
        <f ca="1">SUMIFS(Auswertungen!$T$11:$T$111,Auswertungen!$AA$11:$AA$111,"Jugendamt (örtlicher Träger)")</f>
        <v>69</v>
      </c>
      <c r="F8" s="82">
        <f ca="1">SUMIFS(Auswertungen!$AI$11:$AI$111,Auswertungen!$AA$11:$AA$111,"Jugendamt (örtlicher Träger)")</f>
        <v>69</v>
      </c>
      <c r="G8" s="83"/>
      <c r="H8" s="83"/>
      <c r="I8" s="84">
        <f ca="1">SUMIFS(Auswertungen!$AJ$11:$AJ$111,Auswertungen!$AA$11:$AA$111,"Jugendamt (örtlicher Träger)")</f>
        <v>4</v>
      </c>
      <c r="J8" s="84">
        <f ca="1">SUMIFS(Auswertungen!$AK$11:$AK$111,Auswertungen!$AA$11:$AA$111,"Jugendamt (örtlicher Träger)")</f>
        <v>2.98</v>
      </c>
      <c r="K8" s="82">
        <f ca="1">COUNTIFS(Auswertungen!$AA$11:$AA$111,"Jugendamt (örtlicher Träger)",Auswertungen!$AL$11:$AL$111,"&gt;0")</f>
        <v>1</v>
      </c>
      <c r="L8" s="84">
        <f ca="1">SUMIFS(Auswertungen!$AL$11:$AL$111,Auswertungen!$AA$11:$AA$111,"Jugendamt (örtlicher Träger)")/K8</f>
        <v>4</v>
      </c>
      <c r="M8" s="82">
        <f ca="1">COUNTIFS(Auswertungen!$AA$11:$AA$111,"Jugendamt (örtlicher Träger)",Auswertungen!$AM$11:$AM$111,"&gt;0")</f>
        <v>1</v>
      </c>
      <c r="N8" s="84">
        <f ca="1">SUMIFS(Auswertungen!$AM$11:$AM$111,Auswertungen!$AA$11:$AA$111,"Jugendamt (örtlicher Träger)")/M8</f>
        <v>2</v>
      </c>
      <c r="O8" s="82">
        <f ca="1">SUMIFS(Auswertungen!AN11:AN111,Auswertungen!$AA$11:$AA$111,"Jugendamt (örtlicher Träger)")</f>
        <v>33</v>
      </c>
      <c r="P8" s="82">
        <f ca="1">SUMIFS(Auswertungen!AO11:AO111,Auswertungen!$AA$11:$AA$111,"Jugendamt (örtlicher Träger)")</f>
        <v>36</v>
      </c>
      <c r="Q8" s="82">
        <f ca="1">SUMIFS(Auswertungen!AP11:AP111,Auswertungen!$AA$11:$AA$111,"Jugendamt (örtlicher Träger)")</f>
        <v>39</v>
      </c>
      <c r="R8" s="82">
        <f ca="1">SUMIFS(Auswertungen!AQ11:AQ111,Auswertungen!$AA$11:$AA$111,"Jugendamt (örtlicher Träger)")</f>
        <v>42</v>
      </c>
      <c r="S8" s="82">
        <f ca="1">SUMIFS(Auswertungen!AR11:AR111,Auswertungen!$AA$11:$AA$111,"Jugendamt (örtlicher Träger)")</f>
        <v>48</v>
      </c>
      <c r="T8" s="303"/>
      <c r="U8" s="211">
        <f ca="1">(SUMIFS(Auswertungen!AV11:AV111,Auswertungen!$AA$11:$AA$111,"Jugendamt (örtlicher Träger)")+SUMIFS(Auswertungen!AX11:AX111,Auswertungen!$AA$11:$AA$111,"Jugendamt (örtlicher Träger)")+SUMIFS(Auswertungen!AY11:AY111,Auswertungen!$AA$11:$AA$111,"Jugendamt (örtlicher Träger)")+SUMIFS(Auswertungen!AW11:AW111,Auswertungen!$AA$11:$AA$111,"Jugendamt (örtlicher Träger)"))/(O8+P8+Q8+R8)</f>
        <v>0.33333333333333331</v>
      </c>
      <c r="V8" s="299"/>
    </row>
    <row r="9" spans="1:23" s="78" customFormat="1" ht="15.75">
      <c r="A9" s="79"/>
      <c r="B9" s="80" t="s">
        <v>988</v>
      </c>
      <c r="C9" s="81">
        <f ca="1">Auswertungen!E5-'Angebotssituation AF 1'!C8</f>
        <v>0</v>
      </c>
      <c r="D9" s="282"/>
      <c r="E9" s="85">
        <f ca="1">SUM(Auswertungen!$T$11:$T$111)-E8</f>
        <v>0</v>
      </c>
      <c r="F9" s="85">
        <f ca="1">SUM(Auswertungen!$AI$11:$AI$111)-F8</f>
        <v>0</v>
      </c>
      <c r="G9" s="83"/>
      <c r="H9" s="83"/>
      <c r="I9" s="86">
        <f ca="1">SUM(Auswertungen!$AJ$11:$AJ$111)-I8</f>
        <v>0</v>
      </c>
      <c r="J9" s="86">
        <f ca="1">SUM(Auswertungen!$AK$11:$AK$111)-J8</f>
        <v>0</v>
      </c>
      <c r="K9" s="85">
        <f ca="1">COUNTIF(Auswertungen!AL11:AL111,"&gt;0")-K8</f>
        <v>0</v>
      </c>
      <c r="L9" s="86" t="str">
        <f ca="1">IFERROR((SUM(Auswertungen!$AL$11:$AL$111)-L8)/K9,"")</f>
        <v/>
      </c>
      <c r="M9" s="85">
        <f ca="1">COUNTIF(Auswertungen!AM11:AM111,"&gt;0")-M8</f>
        <v>0</v>
      </c>
      <c r="N9" s="86" t="str">
        <f ca="1">IFERROR((SUM(Auswertungen!$AM$11:$AM$111)-N8)/M9,"")</f>
        <v/>
      </c>
      <c r="O9" s="85">
        <f ca="1">SUM(Auswertungen!AN11:AN111)-O8</f>
        <v>0</v>
      </c>
      <c r="P9" s="85">
        <f ca="1">SUM(Auswertungen!AO11:AO111)-P8</f>
        <v>0</v>
      </c>
      <c r="Q9" s="85">
        <f ca="1">SUM(Auswertungen!AP11:AP111)-Q8</f>
        <v>0</v>
      </c>
      <c r="R9" s="85">
        <f ca="1">SUM(Auswertungen!AQ11:AQ111)-R8</f>
        <v>0</v>
      </c>
      <c r="S9" s="85">
        <f ca="1">SUM(Auswertungen!AR11:AR111)-S8</f>
        <v>0</v>
      </c>
      <c r="T9" s="303"/>
      <c r="U9" s="211" t="str">
        <f ca="1">IFERROR((SUM(Auswertungen!AV11:AY111)-(SUMIFS(Auswertungen!AV11:AV111,Auswertungen!$AA$11:$AA$111,"Jugendamt (örtlicher Träger)")+SUMIFS(Auswertungen!AX11:AX111,Auswertungen!$AA$11:$AA$111,"Jugendamt (örtlicher Träger)")+SUMIFS(Auswertungen!AY11:AY111,Auswertungen!$AA$11:$AA$111,"Jugendamt (örtlicher Träger)")+SUMIFS(Auswertungen!AW11:AW111,Auswertungen!$AA$11:$AA$111,"Jugendamt (örtlicher Träger)")))/(O9+P9+Q9+R9),"")</f>
        <v/>
      </c>
      <c r="V9" s="299"/>
    </row>
    <row r="10" spans="1:23" s="78" customFormat="1" ht="21.2" customHeight="1">
      <c r="A10" s="79"/>
      <c r="B10" s="80" t="s">
        <v>989</v>
      </c>
      <c r="C10" s="87">
        <f ca="1">SUM(C8:C9)</f>
        <v>1</v>
      </c>
      <c r="D10" s="88">
        <f>SUM(D12:D31)</f>
        <v>6321.8328752291582</v>
      </c>
      <c r="E10" s="88">
        <f t="shared" ref="E10:F10" ca="1" si="0">SUM(E8:E9)</f>
        <v>69</v>
      </c>
      <c r="F10" s="88">
        <f t="shared" ca="1" si="0"/>
        <v>69</v>
      </c>
      <c r="G10" s="301"/>
      <c r="H10" s="302"/>
      <c r="I10" s="89">
        <f t="shared" ref="I10:R10" ca="1" si="1">SUM(I8:I9)</f>
        <v>4</v>
      </c>
      <c r="J10" s="89">
        <f t="shared" ca="1" si="1"/>
        <v>2.98</v>
      </c>
      <c r="K10" s="88">
        <f t="shared" ca="1" si="1"/>
        <v>1</v>
      </c>
      <c r="L10" s="89">
        <f ca="1">(SUM(Auswertungen!$AL$11:$AL$111))/K10</f>
        <v>4</v>
      </c>
      <c r="M10" s="87">
        <f t="shared" ca="1" si="1"/>
        <v>1</v>
      </c>
      <c r="N10" s="89">
        <f ca="1">(SUM(Auswertungen!$AM$11:$AM$111)/M10)</f>
        <v>2</v>
      </c>
      <c r="O10" s="88">
        <f t="shared" ca="1" si="1"/>
        <v>33</v>
      </c>
      <c r="P10" s="88">
        <f t="shared" ca="1" si="1"/>
        <v>36</v>
      </c>
      <c r="Q10" s="88">
        <f t="shared" ca="1" si="1"/>
        <v>39</v>
      </c>
      <c r="R10" s="88">
        <f t="shared" ca="1" si="1"/>
        <v>42</v>
      </c>
      <c r="S10" s="88">
        <f ca="1">SUM(S8:S9)</f>
        <v>48</v>
      </c>
      <c r="T10" s="212">
        <f ca="1">E10/D10</f>
        <v>1.0914556167778927E-2</v>
      </c>
      <c r="U10" s="212">
        <f ca="1">(SUM(Auswertungen!AV12:AY112)/(O10+P10+Q10+R10))</f>
        <v>0</v>
      </c>
      <c r="V10" s="300"/>
    </row>
    <row r="11" spans="1:23" s="78" customFormat="1" ht="15.75">
      <c r="A11" s="93">
        <f ca="1">SUM(Auswertungen!N5:N6)</f>
        <v>0</v>
      </c>
      <c r="B11" s="90" t="str">
        <f ca="1">IF(SUM(C11:S11)&lt;&gt;0,"Kontrolle","")</f>
        <v/>
      </c>
      <c r="C11" s="91">
        <f ca="1">SUM(C12:C31)-C10</f>
        <v>0</v>
      </c>
      <c r="D11" s="91"/>
      <c r="E11" s="91">
        <f t="shared" ref="E11:F11" ca="1" si="2">SUM(E12:E31)-E10</f>
        <v>0</v>
      </c>
      <c r="F11" s="209">
        <f t="shared" ca="1" si="2"/>
        <v>0</v>
      </c>
      <c r="G11" s="91">
        <f t="shared" ref="G11" si="3">SUM(G12:G31)-G10</f>
        <v>0</v>
      </c>
      <c r="H11" s="91">
        <f t="shared" ref="H11" si="4">SUM(H12:H31)-H10</f>
        <v>0</v>
      </c>
      <c r="I11" s="91">
        <f t="shared" ref="I11" ca="1" si="5">SUM(I12:I31)-I10</f>
        <v>0</v>
      </c>
      <c r="J11" s="91">
        <f t="shared" ref="J11" ca="1" si="6">SUM(J12:J31)-J10</f>
        <v>0</v>
      </c>
      <c r="K11" s="91">
        <f t="shared" ref="K11" ca="1" si="7">SUM(K12:K31)-K10</f>
        <v>0</v>
      </c>
      <c r="L11" s="92"/>
      <c r="M11" s="91">
        <f t="shared" ref="M11" ca="1" si="8">SUM(M12:M31)-M10</f>
        <v>0</v>
      </c>
      <c r="N11" s="92"/>
      <c r="O11" s="91">
        <f t="shared" ref="O11" ca="1" si="9">SUM(O12:O31)-O10</f>
        <v>0</v>
      </c>
      <c r="P11" s="91">
        <f t="shared" ref="P11" ca="1" si="10">SUM(P12:P31)-P10</f>
        <v>0</v>
      </c>
      <c r="Q11" s="91">
        <f t="shared" ref="Q11" ca="1" si="11">SUM(Q12:Q31)-Q10</f>
        <v>0</v>
      </c>
      <c r="R11" s="91">
        <f t="shared" ref="R11" ca="1" si="12">SUM(R12:R31)-R10</f>
        <v>0</v>
      </c>
      <c r="S11" s="91">
        <f t="shared" ref="S11" ca="1" si="13">SUM(S12:S31)-S10</f>
        <v>0</v>
      </c>
      <c r="T11" s="91"/>
      <c r="U11" s="208"/>
      <c r="V11" s="167" t="str">
        <f ca="1">IF(SUM(C11:S11)&lt;&gt;0,"&lt;== Werte &lt;&gt; 0 sind Hinweise auf falsche LOR-Daten","")</f>
        <v/>
      </c>
    </row>
    <row r="12" spans="1:23" s="78" customFormat="1" ht="15.75">
      <c r="A12" s="93">
        <v>1</v>
      </c>
      <c r="B12" s="94" t="s">
        <v>990</v>
      </c>
      <c r="C12" s="95">
        <f ca="1">IF($A$11&gt;0,0,IFERROR(COUNTIFS(Auswertungen!AS:AS,'Angebotssituation AF 1'!A12),""))</f>
        <v>0</v>
      </c>
      <c r="D12" s="166">
        <f>IFERROR(VLOOKUP(LEFT(V12,6),Bedarf_AF1!A:U,21,FALSE),"")</f>
        <v>216.34756077562551</v>
      </c>
      <c r="E12" s="95">
        <f ca="1">IF($A$11&gt;0,0,SUMIFS(Auswertungen!T:T,Auswertungen!AS:AS,'Angebotssituation AF 1'!A12))</f>
        <v>0</v>
      </c>
      <c r="F12" s="96">
        <f ca="1">IF($A$11&gt;0,0,SUMIFS(Auswertungen!AI:AI,Auswertungen!$AS:$AS,'Angebotssituation AF 1'!$A12))</f>
        <v>0</v>
      </c>
      <c r="G12" s="95"/>
      <c r="H12" s="95"/>
      <c r="I12" s="97">
        <f ca="1">IF($A$11&gt;0,0,SUMIFS(Auswertungen!AJ:AJ,Auswertungen!$AS:$AS,'Angebotssituation AF 1'!$A12))</f>
        <v>0</v>
      </c>
      <c r="J12" s="97">
        <f ca="1">IF($A$11&gt;0,0,SUMIFS(Auswertungen!AK:AK,Auswertungen!$AS:$AS,'Angebotssituation AF 1'!$A12))</f>
        <v>0</v>
      </c>
      <c r="K12" s="95">
        <f ca="1">IF($A$11&gt;0,0,IFERROR(COUNTIFS(Auswertungen!$AS:$AS,'Angebotssituation AF 1'!$A12,Auswertungen!AL:AL,"&gt;0"),""))</f>
        <v>0</v>
      </c>
      <c r="L12" s="97">
        <f ca="1">IF($A$11&gt;0,0,IFERROR(SUMIFS(Auswertungen!AL:AL,Auswertungen!$AS:$AS,'Angebotssituation AF 1'!$A12)/K12,0))</f>
        <v>0</v>
      </c>
      <c r="M12" s="95">
        <f ca="1">IF($A$11&gt;0,0,IFERROR(COUNTIFS(Auswertungen!$AS:$AS,'Angebotssituation AF 1'!$A12,Auswertungen!AM:AM,"&gt;0"),""))</f>
        <v>0</v>
      </c>
      <c r="N12" s="97">
        <f ca="1">IF($A$11&gt;0,0,IFERROR(SUMIFS(Auswertungen!AM:AM,Auswertungen!$AS:$AS,'Angebotssituation AF 1'!$A12)/M12,0))</f>
        <v>0</v>
      </c>
      <c r="O12" s="96">
        <f ca="1">IF($A$11&gt;0,0,IFERROR(SUMIFS(Auswertungen!AN:AN,Auswertungen!$AS:$AS,'Angebotssituation AF 1'!$A12),""))</f>
        <v>0</v>
      </c>
      <c r="P12" s="96">
        <f ca="1">IF($A$11&gt;0,0,IFERROR(SUMIFS(Auswertungen!AO:AO,Auswertungen!$AS:$AS,'Angebotssituation AF 1'!$A12),""))</f>
        <v>0</v>
      </c>
      <c r="Q12" s="96">
        <f ca="1">IF($A$11&gt;0,0,IFERROR(SUMIFS(Auswertungen!AP:AP,Auswertungen!$AS:$AS,'Angebotssituation AF 1'!$A12),""))</f>
        <v>0</v>
      </c>
      <c r="R12" s="96">
        <f ca="1">IF($A$11&gt;0,0,IFERROR(SUMIFS(Auswertungen!AQ:AQ,Auswertungen!$AS:$AS,'Angebotssituation AF 1'!$A12),""))</f>
        <v>0</v>
      </c>
      <c r="S12" s="96">
        <f ca="1">IF($A$11&gt;0,0,IFERROR(SUMIFS(Auswertungen!AR:AR,Auswertungen!$AS:$AS,'Angebotssituation AF 1'!$A12),""))</f>
        <v>0</v>
      </c>
      <c r="T12" s="189">
        <f ca="1">IFERROR(E12/D12,"")</f>
        <v>0</v>
      </c>
      <c r="U12" s="189" t="str">
        <f ca="1">IF($A$11&gt;0,0,IFERROR((SUMIFS(Auswertungen!AV:AV,Auswertungen!$AS:$AS,'Angebotssituation AF 1'!$A12)+SUMIFS(Auswertungen!AW:AW,Auswertungen!$AS:$AS,'Angebotssituation AF 1'!$A12)+SUMIFS(Auswertungen!AX:AX,Auswertungen!$AS:$AS,'Angebotssituation AF 1'!$A12)+SUMIFS(Auswertungen!AY:AY,Auswertungen!$AS:$AS,'Angebotssituation AF 1'!$A12))/(O12+P12+Q12+R12),""))</f>
        <v/>
      </c>
      <c r="V12" s="120" t="str">
        <f>IFERROR(VLOOKUP(Auswertungen!$AT$8&amp;"-"&amp;A12,Parameter!P:Q,2,FALSE),"")</f>
        <v>010111 - Tiergarten Süd</v>
      </c>
    </row>
    <row r="13" spans="1:23" s="78" customFormat="1" ht="15.75">
      <c r="A13" s="93">
        <v>2</v>
      </c>
      <c r="B13" s="94" t="s">
        <v>991</v>
      </c>
      <c r="C13" s="95">
        <f ca="1">IF($A$11&gt;0,0,IFERROR(COUNTIFS(Auswertungen!AS:AS,'Angebotssituation AF 1'!A13),""))</f>
        <v>1</v>
      </c>
      <c r="D13" s="166">
        <f>IFERROR(VLOOKUP(LEFT(V13,6),Bedarf_AF1!A:U,21,FALSE),"")</f>
        <v>140.13559342446126</v>
      </c>
      <c r="E13" s="95">
        <f ca="1">IF($A$11&gt;0,0,SUMIFS(Auswertungen!T:T,Auswertungen!AS:AS,'Angebotssituation AF 1'!A13))</f>
        <v>69</v>
      </c>
      <c r="F13" s="96">
        <f ca="1">IF($A$11&gt;0,0,SUMIFS(Auswertungen!AI:AI,Auswertungen!$AS:$AS,'Angebotssituation AF 1'!$A13))</f>
        <v>69</v>
      </c>
      <c r="G13" s="95"/>
      <c r="H13" s="95"/>
      <c r="I13" s="97">
        <f ca="1">IF($A$11&gt;0,0,SUMIFS(Auswertungen!AJ:AJ,Auswertungen!$AS:$AS,'Angebotssituation AF 1'!$A13))</f>
        <v>4</v>
      </c>
      <c r="J13" s="97">
        <f ca="1">IF($A$11&gt;0,0,SUMIFS(Auswertungen!AK:AK,Auswertungen!$AS:$AS,'Angebotssituation AF 1'!$A13))</f>
        <v>2.98</v>
      </c>
      <c r="K13" s="95">
        <f ca="1">IF($A$11&gt;0,0,IFERROR(COUNTIFS(Auswertungen!$AS:$AS,'Angebotssituation AF 1'!$A13,Auswertungen!AL:AL,"&gt;0"),""))</f>
        <v>1</v>
      </c>
      <c r="L13" s="97">
        <f ca="1">IF($A$11&gt;0,0,IFERROR(SUMIFS(Auswertungen!AL:AL,Auswertungen!$AS:$AS,'Angebotssituation AF 1'!$A13)/K13,0))</f>
        <v>4</v>
      </c>
      <c r="M13" s="95">
        <f ca="1">IF($A$11&gt;0,0,IFERROR(COUNTIFS(Auswertungen!$AS:$AS,'Angebotssituation AF 1'!$A13,Auswertungen!AM:AM,"&gt;0"),""))</f>
        <v>1</v>
      </c>
      <c r="N13" s="97">
        <f ca="1">IF($A$11&gt;0,0,IFERROR(SUMIFS(Auswertungen!AM:AM,Auswertungen!$AS:$AS,'Angebotssituation AF 1'!$A13)/M13,0))</f>
        <v>2</v>
      </c>
      <c r="O13" s="96">
        <f ca="1">IF($A$11&gt;0,0,IFERROR(SUMIFS(Auswertungen!AN:AN,Auswertungen!$AS:$AS,'Angebotssituation AF 1'!$A13),""))</f>
        <v>33</v>
      </c>
      <c r="P13" s="96">
        <f ca="1">IF($A$11&gt;0,0,IFERROR(SUMIFS(Auswertungen!AO:AO,Auswertungen!$AS:$AS,'Angebotssituation AF 1'!$A13),""))</f>
        <v>36</v>
      </c>
      <c r="Q13" s="96">
        <f ca="1">IF($A$11&gt;0,0,IFERROR(SUMIFS(Auswertungen!AP:AP,Auswertungen!$AS:$AS,'Angebotssituation AF 1'!$A13),""))</f>
        <v>39</v>
      </c>
      <c r="R13" s="96">
        <f ca="1">IF($A$11&gt;0,0,IFERROR(SUMIFS(Auswertungen!AQ:AQ,Auswertungen!$AS:$AS,'Angebotssituation AF 1'!$A13),""))</f>
        <v>42</v>
      </c>
      <c r="S13" s="96">
        <f ca="1">IF($A$11&gt;0,0,IFERROR(SUMIFS(Auswertungen!AR:AR,Auswertungen!$AS:$AS,'Angebotssituation AF 1'!$A13),""))</f>
        <v>48</v>
      </c>
      <c r="T13" s="189">
        <f t="shared" ref="T13:T31" ca="1" si="14">IFERROR(E13/D13,"")</f>
        <v>0.49238026053098199</v>
      </c>
      <c r="U13" s="189">
        <f ca="1">IF($A$11&gt;0,0,IFERROR((SUMIFS(Auswertungen!AV:AV,Auswertungen!$AS:$AS,'Angebotssituation AF 1'!$A13)+SUMIFS(Auswertungen!AW:AW,Auswertungen!$AS:$AS,'Angebotssituation AF 1'!$A13)+SUMIFS(Auswertungen!AX:AX,Auswertungen!$AS:$AS,'Angebotssituation AF 1'!$A13)+SUMIFS(Auswertungen!AY:AY,Auswertungen!$AS:$AS,'Angebotssituation AF 1'!$A13))/(O13+P13+Q13+R13),""))</f>
        <v>0.33333333333333331</v>
      </c>
      <c r="V13" s="121" t="str">
        <f>IFERROR(VLOOKUP(Auswertungen!$AT$8&amp;"-"&amp;A13,Parameter!P:Q,2,FALSE),"")</f>
        <v>010112 - Regierungsviertel</v>
      </c>
    </row>
    <row r="14" spans="1:23" s="78" customFormat="1" ht="15.75">
      <c r="A14" s="93">
        <v>3</v>
      </c>
      <c r="B14" s="94" t="s">
        <v>992</v>
      </c>
      <c r="C14" s="95">
        <f ca="1">IF($A$11&gt;0,0,IFERROR(COUNTIFS(Auswertungen!AS:AS,'Angebotssituation AF 1'!A14),""))</f>
        <v>0</v>
      </c>
      <c r="D14" s="166">
        <f>IFERROR(VLOOKUP(LEFT(V14,6),Bedarf_AF1!A:U,21,FALSE),"")</f>
        <v>710.70895283005302</v>
      </c>
      <c r="E14" s="95">
        <f ca="1">IF($A$11&gt;0,0,SUMIFS(Auswertungen!T:T,Auswertungen!AS:AS,'Angebotssituation AF 1'!A14))</f>
        <v>0</v>
      </c>
      <c r="F14" s="96">
        <f ca="1">IF($A$11&gt;0,0,SUMIFS(Auswertungen!AI:AI,Auswertungen!$AS:$AS,'Angebotssituation AF 1'!$A14))</f>
        <v>0</v>
      </c>
      <c r="G14" s="95"/>
      <c r="H14" s="95"/>
      <c r="I14" s="97">
        <f ca="1">IF($A$11&gt;0,0,SUMIFS(Auswertungen!AJ:AJ,Auswertungen!$AS:$AS,'Angebotssituation AF 1'!$A14))</f>
        <v>0</v>
      </c>
      <c r="J14" s="97">
        <f ca="1">IF($A$11&gt;0,0,SUMIFS(Auswertungen!AK:AK,Auswertungen!$AS:$AS,'Angebotssituation AF 1'!$A14))</f>
        <v>0</v>
      </c>
      <c r="K14" s="95">
        <f ca="1">IF($A$11&gt;0,0,IFERROR(COUNTIFS(Auswertungen!$AS:$AS,'Angebotssituation AF 1'!$A14,Auswertungen!AL:AL,"&gt;0"),""))</f>
        <v>0</v>
      </c>
      <c r="L14" s="97">
        <f ca="1">IF($A$11&gt;0,0,IFERROR(SUMIFS(Auswertungen!AL:AL,Auswertungen!$AS:$AS,'Angebotssituation AF 1'!$A14)/K14,0))</f>
        <v>0</v>
      </c>
      <c r="M14" s="95">
        <f ca="1">IF($A$11&gt;0,0,IFERROR(COUNTIFS(Auswertungen!$AS:$AS,'Angebotssituation AF 1'!$A14,Auswertungen!AM:AM,"&gt;0"),""))</f>
        <v>0</v>
      </c>
      <c r="N14" s="97">
        <f ca="1">IF($A$11&gt;0,0,IFERROR(SUMIFS(Auswertungen!AM:AM,Auswertungen!$AS:$AS,'Angebotssituation AF 1'!$A14)/M14,0))</f>
        <v>0</v>
      </c>
      <c r="O14" s="96">
        <f ca="1">IF($A$11&gt;0,0,IFERROR(SUMIFS(Auswertungen!AN:AN,Auswertungen!$AS:$AS,'Angebotssituation AF 1'!$A14),""))</f>
        <v>0</v>
      </c>
      <c r="P14" s="96">
        <f ca="1">IF($A$11&gt;0,0,IFERROR(SUMIFS(Auswertungen!AO:AO,Auswertungen!$AS:$AS,'Angebotssituation AF 1'!$A14),""))</f>
        <v>0</v>
      </c>
      <c r="Q14" s="96">
        <f ca="1">IF($A$11&gt;0,0,IFERROR(SUMIFS(Auswertungen!AP:AP,Auswertungen!$AS:$AS,'Angebotssituation AF 1'!$A14),""))</f>
        <v>0</v>
      </c>
      <c r="R14" s="96">
        <f ca="1">IF($A$11&gt;0,0,IFERROR(SUMIFS(Auswertungen!AQ:AQ,Auswertungen!$AS:$AS,'Angebotssituation AF 1'!$A14),""))</f>
        <v>0</v>
      </c>
      <c r="S14" s="96">
        <f ca="1">IF($A$11&gt;0,0,IFERROR(SUMIFS(Auswertungen!AR:AR,Auswertungen!$AS:$AS,'Angebotssituation AF 1'!$A14),""))</f>
        <v>0</v>
      </c>
      <c r="T14" s="189">
        <f t="shared" ca="1" si="14"/>
        <v>0</v>
      </c>
      <c r="U14" s="189" t="str">
        <f ca="1">IF($A$11&gt;0,0,IFERROR((SUMIFS(Auswertungen!AV:AV,Auswertungen!$AS:$AS,'Angebotssituation AF 1'!$A14)+SUMIFS(Auswertungen!AW:AW,Auswertungen!$AS:$AS,'Angebotssituation AF 1'!$A14)+SUMIFS(Auswertungen!AX:AX,Auswertungen!$AS:$AS,'Angebotssituation AF 1'!$A14)+SUMIFS(Auswertungen!AY:AY,Auswertungen!$AS:$AS,'Angebotssituation AF 1'!$A14))/(O14+P14+Q14+R14),""))</f>
        <v/>
      </c>
      <c r="V14" s="121" t="str">
        <f>IFERROR(VLOOKUP(Auswertungen!$AT$8&amp;"-"&amp;A14,Parameter!P:Q,2,FALSE),"")</f>
        <v>010113 - Alexanderplatz</v>
      </c>
    </row>
    <row r="15" spans="1:23" s="78" customFormat="1" ht="15.75">
      <c r="A15" s="93">
        <v>4</v>
      </c>
      <c r="B15" s="94" t="s">
        <v>993</v>
      </c>
      <c r="C15" s="95">
        <f ca="1">IF($A$11&gt;0,0,IFERROR(COUNTIFS(Auswertungen!AS:AS,'Angebotssituation AF 1'!A15),""))</f>
        <v>0</v>
      </c>
      <c r="D15" s="166">
        <f>IFERROR(VLOOKUP(LEFT(V15,6),Bedarf_AF1!A:U,21,FALSE),"")</f>
        <v>467.80255182619243</v>
      </c>
      <c r="E15" s="95">
        <f ca="1">IF($A$11&gt;0,0,SUMIFS(Auswertungen!T:T,Auswertungen!AS:AS,'Angebotssituation AF 1'!A15))</f>
        <v>0</v>
      </c>
      <c r="F15" s="96">
        <f ca="1">IF($A$11&gt;0,0,SUMIFS(Auswertungen!AI:AI,Auswertungen!$AS:$AS,'Angebotssituation AF 1'!$A15))</f>
        <v>0</v>
      </c>
      <c r="G15" s="95"/>
      <c r="H15" s="95"/>
      <c r="I15" s="97">
        <f ca="1">IF($A$11&gt;0,0,SUMIFS(Auswertungen!AJ:AJ,Auswertungen!$AS:$AS,'Angebotssituation AF 1'!$A15))</f>
        <v>0</v>
      </c>
      <c r="J15" s="97">
        <f ca="1">IF($A$11&gt;0,0,SUMIFS(Auswertungen!AK:AK,Auswertungen!$AS:$AS,'Angebotssituation AF 1'!$A15))</f>
        <v>0</v>
      </c>
      <c r="K15" s="95">
        <f ca="1">IF($A$11&gt;0,0,IFERROR(COUNTIFS(Auswertungen!$AS:$AS,'Angebotssituation AF 1'!$A15,Auswertungen!AL:AL,"&gt;0"),""))</f>
        <v>0</v>
      </c>
      <c r="L15" s="97">
        <f ca="1">IF($A$11&gt;0,0,IFERROR(SUMIFS(Auswertungen!AL:AL,Auswertungen!$AS:$AS,'Angebotssituation AF 1'!$A15)/K15,0))</f>
        <v>0</v>
      </c>
      <c r="M15" s="95">
        <f ca="1">IF($A$11&gt;0,0,IFERROR(COUNTIFS(Auswertungen!$AS:$AS,'Angebotssituation AF 1'!$A15,Auswertungen!AM:AM,"&gt;0"),""))</f>
        <v>0</v>
      </c>
      <c r="N15" s="97">
        <f ca="1">IF($A$11&gt;0,0,IFERROR(SUMIFS(Auswertungen!AM:AM,Auswertungen!$AS:$AS,'Angebotssituation AF 1'!$A15)/M15,0))</f>
        <v>0</v>
      </c>
      <c r="O15" s="96">
        <f ca="1">IF($A$11&gt;0,0,IFERROR(SUMIFS(Auswertungen!AN:AN,Auswertungen!$AS:$AS,'Angebotssituation AF 1'!$A15),""))</f>
        <v>0</v>
      </c>
      <c r="P15" s="96">
        <f ca="1">IF($A$11&gt;0,0,IFERROR(SUMIFS(Auswertungen!AO:AO,Auswertungen!$AS:$AS,'Angebotssituation AF 1'!$A15),""))</f>
        <v>0</v>
      </c>
      <c r="Q15" s="96">
        <f ca="1">IF($A$11&gt;0,0,IFERROR(SUMIFS(Auswertungen!AP:AP,Auswertungen!$AS:$AS,'Angebotssituation AF 1'!$A15),""))</f>
        <v>0</v>
      </c>
      <c r="R15" s="96">
        <f ca="1">IF($A$11&gt;0,0,IFERROR(SUMIFS(Auswertungen!AQ:AQ,Auswertungen!$AS:$AS,'Angebotssituation AF 1'!$A15),""))</f>
        <v>0</v>
      </c>
      <c r="S15" s="96">
        <f ca="1">IF($A$11&gt;0,0,IFERROR(SUMIFS(Auswertungen!AR:AR,Auswertungen!$AS:$AS,'Angebotssituation AF 1'!$A15),""))</f>
        <v>0</v>
      </c>
      <c r="T15" s="189">
        <f t="shared" ca="1" si="14"/>
        <v>0</v>
      </c>
      <c r="U15" s="189" t="str">
        <f ca="1">IF($A$11&gt;0,0,IFERROR((SUMIFS(Auswertungen!AV:AV,Auswertungen!$AS:$AS,'Angebotssituation AF 1'!$A15)+SUMIFS(Auswertungen!AW:AW,Auswertungen!$AS:$AS,'Angebotssituation AF 1'!$A15)+SUMIFS(Auswertungen!AX:AX,Auswertungen!$AS:$AS,'Angebotssituation AF 1'!$A15)+SUMIFS(Auswertungen!AY:AY,Auswertungen!$AS:$AS,'Angebotssituation AF 1'!$A15))/(O15+P15+Q15+R15),""))</f>
        <v/>
      </c>
      <c r="V15" s="121" t="str">
        <f>IFERROR(VLOOKUP(Auswertungen!$AT$8&amp;"-"&amp;A15,Parameter!P:Q,2,FALSE),"")</f>
        <v>010114 - Brunnenstraße Süd</v>
      </c>
    </row>
    <row r="16" spans="1:23" s="78" customFormat="1" ht="15.75">
      <c r="A16" s="93">
        <v>5</v>
      </c>
      <c r="B16" s="94" t="s">
        <v>994</v>
      </c>
      <c r="C16" s="95">
        <f ca="1">IF($A$11&gt;0,0,IFERROR(COUNTIFS(Auswertungen!AS:AS,'Angebotssituation AF 1'!A16),""))</f>
        <v>0</v>
      </c>
      <c r="D16" s="166">
        <f>IFERROR(VLOOKUP(LEFT(V16,6),Bedarf_AF1!A:U,21,FALSE),"")</f>
        <v>690.61472369628711</v>
      </c>
      <c r="E16" s="95">
        <f ca="1">IF($A$11&gt;0,0,SUMIFS(Auswertungen!T:T,Auswertungen!AS:AS,'Angebotssituation AF 1'!A16))</f>
        <v>0</v>
      </c>
      <c r="F16" s="96">
        <f ca="1">IF($A$11&gt;0,0,SUMIFS(Auswertungen!AI:AI,Auswertungen!$AS:$AS,'Angebotssituation AF 1'!$A16))</f>
        <v>0</v>
      </c>
      <c r="G16" s="95"/>
      <c r="H16" s="95"/>
      <c r="I16" s="97">
        <f ca="1">IF($A$11&gt;0,0,SUMIFS(Auswertungen!AJ:AJ,Auswertungen!$AS:$AS,'Angebotssituation AF 1'!$A16))</f>
        <v>0</v>
      </c>
      <c r="J16" s="97">
        <f ca="1">IF($A$11&gt;0,0,SUMIFS(Auswertungen!AK:AK,Auswertungen!$AS:$AS,'Angebotssituation AF 1'!$A16))</f>
        <v>0</v>
      </c>
      <c r="K16" s="95">
        <f ca="1">IF($A$11&gt;0,0,IFERROR(COUNTIFS(Auswertungen!$AS:$AS,'Angebotssituation AF 1'!$A16,Auswertungen!AL:AL,"&gt;0"),""))</f>
        <v>0</v>
      </c>
      <c r="L16" s="97">
        <f ca="1">IF($A$11&gt;0,0,IFERROR(SUMIFS(Auswertungen!AL:AL,Auswertungen!$AS:$AS,'Angebotssituation AF 1'!$A16)/K16,0))</f>
        <v>0</v>
      </c>
      <c r="M16" s="95">
        <f ca="1">IF($A$11&gt;0,0,IFERROR(COUNTIFS(Auswertungen!$AS:$AS,'Angebotssituation AF 1'!$A16,Auswertungen!AM:AM,"&gt;0"),""))</f>
        <v>0</v>
      </c>
      <c r="N16" s="97">
        <f ca="1">IF($A$11&gt;0,0,IFERROR(SUMIFS(Auswertungen!AM:AM,Auswertungen!$AS:$AS,'Angebotssituation AF 1'!$A16)/M16,0))</f>
        <v>0</v>
      </c>
      <c r="O16" s="96">
        <f ca="1">IF($A$11&gt;0,0,IFERROR(SUMIFS(Auswertungen!AN:AN,Auswertungen!$AS:$AS,'Angebotssituation AF 1'!$A16),""))</f>
        <v>0</v>
      </c>
      <c r="P16" s="96">
        <f ca="1">IF($A$11&gt;0,0,IFERROR(SUMIFS(Auswertungen!AO:AO,Auswertungen!$AS:$AS,'Angebotssituation AF 1'!$A16),""))</f>
        <v>0</v>
      </c>
      <c r="Q16" s="96">
        <f ca="1">IF($A$11&gt;0,0,IFERROR(SUMIFS(Auswertungen!AP:AP,Auswertungen!$AS:$AS,'Angebotssituation AF 1'!$A16),""))</f>
        <v>0</v>
      </c>
      <c r="R16" s="96">
        <f ca="1">IF($A$11&gt;0,0,IFERROR(SUMIFS(Auswertungen!AQ:AQ,Auswertungen!$AS:$AS,'Angebotssituation AF 1'!$A16),""))</f>
        <v>0</v>
      </c>
      <c r="S16" s="96">
        <f ca="1">IF($A$11&gt;0,0,IFERROR(SUMIFS(Auswertungen!AR:AR,Auswertungen!$AS:$AS,'Angebotssituation AF 1'!$A16),""))</f>
        <v>0</v>
      </c>
      <c r="T16" s="189">
        <f t="shared" ca="1" si="14"/>
        <v>0</v>
      </c>
      <c r="U16" s="189" t="str">
        <f ca="1">IF($A$11&gt;0,0,IFERROR((SUMIFS(Auswertungen!AV:AV,Auswertungen!$AS:$AS,'Angebotssituation AF 1'!$A16)+SUMIFS(Auswertungen!AW:AW,Auswertungen!$AS:$AS,'Angebotssituation AF 1'!$A16)+SUMIFS(Auswertungen!AX:AX,Auswertungen!$AS:$AS,'Angebotssituation AF 1'!$A16)+SUMIFS(Auswertungen!AY:AY,Auswertungen!$AS:$AS,'Angebotssituation AF 1'!$A16))/(O16+P16+Q16+R16),""))</f>
        <v/>
      </c>
      <c r="V16" s="121" t="str">
        <f>IFERROR(VLOOKUP(Auswertungen!$AT$8&amp;"-"&amp;A16,Parameter!P:Q,2,FALSE),"")</f>
        <v>010221 - Moabit West</v>
      </c>
    </row>
    <row r="17" spans="1:22" s="78" customFormat="1" ht="15.75">
      <c r="A17" s="93">
        <v>6</v>
      </c>
      <c r="B17" s="94" t="s">
        <v>995</v>
      </c>
      <c r="C17" s="95">
        <f ca="1">IF($A$11&gt;0,0,IFERROR(COUNTIFS(Auswertungen!AS:AS,'Angebotssituation AF 1'!A17),""))</f>
        <v>0</v>
      </c>
      <c r="D17" s="166">
        <f>IFERROR(VLOOKUP(LEFT(V17,6),Bedarf_AF1!A:U,21,FALSE),"")</f>
        <v>614.55988625389114</v>
      </c>
      <c r="E17" s="95">
        <f ca="1">IF($A$11&gt;0,0,SUMIFS(Auswertungen!T:T,Auswertungen!AS:AS,'Angebotssituation AF 1'!A17))</f>
        <v>0</v>
      </c>
      <c r="F17" s="96">
        <f ca="1">IF($A$11&gt;0,0,SUMIFS(Auswertungen!AI:AI,Auswertungen!$AS:$AS,'Angebotssituation AF 1'!$A17))</f>
        <v>0</v>
      </c>
      <c r="G17" s="95"/>
      <c r="H17" s="95"/>
      <c r="I17" s="97">
        <f ca="1">IF($A$11&gt;0,0,SUMIFS(Auswertungen!AJ:AJ,Auswertungen!$AS:$AS,'Angebotssituation AF 1'!$A17))</f>
        <v>0</v>
      </c>
      <c r="J17" s="97">
        <f ca="1">IF($A$11&gt;0,0,SUMIFS(Auswertungen!AK:AK,Auswertungen!$AS:$AS,'Angebotssituation AF 1'!$A17))</f>
        <v>0</v>
      </c>
      <c r="K17" s="95">
        <f ca="1">IF($A$11&gt;0,0,IFERROR(COUNTIFS(Auswertungen!$AS:$AS,'Angebotssituation AF 1'!$A17,Auswertungen!AL:AL,"&gt;0"),""))</f>
        <v>0</v>
      </c>
      <c r="L17" s="97">
        <f ca="1">IF($A$11&gt;0,0,IFERROR(SUMIFS(Auswertungen!AL:AL,Auswertungen!$AS:$AS,'Angebotssituation AF 1'!$A17)/K17,0))</f>
        <v>0</v>
      </c>
      <c r="M17" s="95">
        <f ca="1">IF($A$11&gt;0,0,IFERROR(COUNTIFS(Auswertungen!$AS:$AS,'Angebotssituation AF 1'!$A17,Auswertungen!AM:AM,"&gt;0"),""))</f>
        <v>0</v>
      </c>
      <c r="N17" s="97">
        <f ca="1">IF($A$11&gt;0,0,IFERROR(SUMIFS(Auswertungen!AM:AM,Auswertungen!$AS:$AS,'Angebotssituation AF 1'!$A17)/M17,0))</f>
        <v>0</v>
      </c>
      <c r="O17" s="96">
        <f ca="1">IF($A$11&gt;0,0,IFERROR(SUMIFS(Auswertungen!AN:AN,Auswertungen!$AS:$AS,'Angebotssituation AF 1'!$A17),""))</f>
        <v>0</v>
      </c>
      <c r="P17" s="96">
        <f ca="1">IF($A$11&gt;0,0,IFERROR(SUMIFS(Auswertungen!AO:AO,Auswertungen!$AS:$AS,'Angebotssituation AF 1'!$A17),""))</f>
        <v>0</v>
      </c>
      <c r="Q17" s="96">
        <f ca="1">IF($A$11&gt;0,0,IFERROR(SUMIFS(Auswertungen!AP:AP,Auswertungen!$AS:$AS,'Angebotssituation AF 1'!$A17),""))</f>
        <v>0</v>
      </c>
      <c r="R17" s="96">
        <f ca="1">IF($A$11&gt;0,0,IFERROR(SUMIFS(Auswertungen!AQ:AQ,Auswertungen!$AS:$AS,'Angebotssituation AF 1'!$A17),""))</f>
        <v>0</v>
      </c>
      <c r="S17" s="96">
        <f ca="1">IF($A$11&gt;0,0,IFERROR(SUMIFS(Auswertungen!AR:AR,Auswertungen!$AS:$AS,'Angebotssituation AF 1'!$A17),""))</f>
        <v>0</v>
      </c>
      <c r="T17" s="189">
        <f t="shared" ca="1" si="14"/>
        <v>0</v>
      </c>
      <c r="U17" s="189" t="str">
        <f ca="1">IF($A$11&gt;0,0,IFERROR((SUMIFS(Auswertungen!AV:AV,Auswertungen!$AS:$AS,'Angebotssituation AF 1'!$A17)+SUMIFS(Auswertungen!AW:AW,Auswertungen!$AS:$AS,'Angebotssituation AF 1'!$A17)+SUMIFS(Auswertungen!AX:AX,Auswertungen!$AS:$AS,'Angebotssituation AF 1'!$A17)+SUMIFS(Auswertungen!AY:AY,Auswertungen!$AS:$AS,'Angebotssituation AF 1'!$A17))/(O17+P17+Q17+R17),""))</f>
        <v/>
      </c>
      <c r="V17" s="121" t="str">
        <f>IFERROR(VLOOKUP(Auswertungen!$AT$8&amp;"-"&amp;A17,Parameter!P:Q,2,FALSE),"")</f>
        <v>010222 - Moabit Ost</v>
      </c>
    </row>
    <row r="18" spans="1:22" s="78" customFormat="1" ht="15.75">
      <c r="A18" s="93">
        <v>7</v>
      </c>
      <c r="B18" s="94" t="s">
        <v>996</v>
      </c>
      <c r="C18" s="95">
        <f ca="1">IF($A$11&gt;0,0,IFERROR(COUNTIFS(Auswertungen!AS:AS,'Angebotssituation AF 1'!A18),""))</f>
        <v>0</v>
      </c>
      <c r="D18" s="166">
        <f>IFERROR(VLOOKUP(LEFT(V18,6),Bedarf_AF1!A:U,21,FALSE),"")</f>
        <v>845.18831643417411</v>
      </c>
      <c r="E18" s="95">
        <f ca="1">IF($A$11&gt;0,0,SUMIFS(Auswertungen!T:T,Auswertungen!AS:AS,'Angebotssituation AF 1'!A18))</f>
        <v>0</v>
      </c>
      <c r="F18" s="96">
        <f ca="1">IF($A$11&gt;0,0,SUMIFS(Auswertungen!AI:AI,Auswertungen!$AS:$AS,'Angebotssituation AF 1'!$A18))</f>
        <v>0</v>
      </c>
      <c r="G18" s="95"/>
      <c r="H18" s="95"/>
      <c r="I18" s="97">
        <f ca="1">IF($A$11&gt;0,0,SUMIFS(Auswertungen!AJ:AJ,Auswertungen!$AS:$AS,'Angebotssituation AF 1'!$A18))</f>
        <v>0</v>
      </c>
      <c r="J18" s="97">
        <f ca="1">IF($A$11&gt;0,0,SUMIFS(Auswertungen!AK:AK,Auswertungen!$AS:$AS,'Angebotssituation AF 1'!$A18))</f>
        <v>0</v>
      </c>
      <c r="K18" s="95">
        <f ca="1">IF($A$11&gt;0,0,IFERROR(COUNTIFS(Auswertungen!$AS:$AS,'Angebotssituation AF 1'!$A18,Auswertungen!AL:AL,"&gt;0"),""))</f>
        <v>0</v>
      </c>
      <c r="L18" s="97">
        <f ca="1">IF($A$11&gt;0,0,IFERROR(SUMIFS(Auswertungen!AL:AL,Auswertungen!$AS:$AS,'Angebotssituation AF 1'!$A18)/K18,0))</f>
        <v>0</v>
      </c>
      <c r="M18" s="95">
        <f ca="1">IF($A$11&gt;0,0,IFERROR(COUNTIFS(Auswertungen!$AS:$AS,'Angebotssituation AF 1'!$A18,Auswertungen!AM:AM,"&gt;0"),""))</f>
        <v>0</v>
      </c>
      <c r="N18" s="97">
        <f ca="1">IF($A$11&gt;0,0,IFERROR(SUMIFS(Auswertungen!AM:AM,Auswertungen!$AS:$AS,'Angebotssituation AF 1'!$A18)/M18,0))</f>
        <v>0</v>
      </c>
      <c r="O18" s="96">
        <f ca="1">IF($A$11&gt;0,0,IFERROR(SUMIFS(Auswertungen!AN:AN,Auswertungen!$AS:$AS,'Angebotssituation AF 1'!$A18),""))</f>
        <v>0</v>
      </c>
      <c r="P18" s="96">
        <f ca="1">IF($A$11&gt;0,0,IFERROR(SUMIFS(Auswertungen!AO:AO,Auswertungen!$AS:$AS,'Angebotssituation AF 1'!$A18),""))</f>
        <v>0</v>
      </c>
      <c r="Q18" s="96">
        <f ca="1">IF($A$11&gt;0,0,IFERROR(SUMIFS(Auswertungen!AP:AP,Auswertungen!$AS:$AS,'Angebotssituation AF 1'!$A18),""))</f>
        <v>0</v>
      </c>
      <c r="R18" s="96">
        <f ca="1">IF($A$11&gt;0,0,IFERROR(SUMIFS(Auswertungen!AQ:AQ,Auswertungen!$AS:$AS,'Angebotssituation AF 1'!$A18),""))</f>
        <v>0</v>
      </c>
      <c r="S18" s="96">
        <f ca="1">IF($A$11&gt;0,0,IFERROR(SUMIFS(Auswertungen!AR:AR,Auswertungen!$AS:$AS,'Angebotssituation AF 1'!$A18),""))</f>
        <v>0</v>
      </c>
      <c r="T18" s="189">
        <f t="shared" ca="1" si="14"/>
        <v>0</v>
      </c>
      <c r="U18" s="189" t="str">
        <f ca="1">IF($A$11&gt;0,0,IFERROR((SUMIFS(Auswertungen!AV:AV,Auswertungen!$AS:$AS,'Angebotssituation AF 1'!$A18)+SUMIFS(Auswertungen!AW:AW,Auswertungen!$AS:$AS,'Angebotssituation AF 1'!$A18)+SUMIFS(Auswertungen!AX:AX,Auswertungen!$AS:$AS,'Angebotssituation AF 1'!$A18)+SUMIFS(Auswertungen!AY:AY,Auswertungen!$AS:$AS,'Angebotssituation AF 1'!$A18))/(O18+P18+Q18+R18),""))</f>
        <v/>
      </c>
      <c r="V18" s="121" t="str">
        <f>IFERROR(VLOOKUP(Auswertungen!$AT$8&amp;"-"&amp;A18,Parameter!P:Q,2,FALSE),"")</f>
        <v>010331 - Osloer Straße</v>
      </c>
    </row>
    <row r="19" spans="1:22" s="78" customFormat="1" ht="15.75">
      <c r="A19" s="93">
        <v>8</v>
      </c>
      <c r="B19" s="94" t="s">
        <v>997</v>
      </c>
      <c r="C19" s="95">
        <f ca="1">IF($A$11&gt;0,0,IFERROR(COUNTIFS(Auswertungen!AS:AS,'Angebotssituation AF 1'!A19),""))</f>
        <v>0</v>
      </c>
      <c r="D19" s="166">
        <f>IFERROR(VLOOKUP(LEFT(V19,6),Bedarf_AF1!A:U,21,FALSE),"")</f>
        <v>892.28547237046746</v>
      </c>
      <c r="E19" s="95">
        <f ca="1">IF($A$11&gt;0,0,SUMIFS(Auswertungen!T:T,Auswertungen!AS:AS,'Angebotssituation AF 1'!A19))</f>
        <v>0</v>
      </c>
      <c r="F19" s="96">
        <f ca="1">IF($A$11&gt;0,0,SUMIFS(Auswertungen!AI:AI,Auswertungen!$AS:$AS,'Angebotssituation AF 1'!$A19))</f>
        <v>0</v>
      </c>
      <c r="G19" s="95"/>
      <c r="H19" s="95"/>
      <c r="I19" s="97">
        <f ca="1">IF($A$11&gt;0,0,SUMIFS(Auswertungen!AJ:AJ,Auswertungen!$AS:$AS,'Angebotssituation AF 1'!$A19))</f>
        <v>0</v>
      </c>
      <c r="J19" s="97">
        <f ca="1">IF($A$11&gt;0,0,SUMIFS(Auswertungen!AK:AK,Auswertungen!$AS:$AS,'Angebotssituation AF 1'!$A19))</f>
        <v>0</v>
      </c>
      <c r="K19" s="95">
        <f ca="1">IF($A$11&gt;0,0,IFERROR(COUNTIFS(Auswertungen!$AS:$AS,'Angebotssituation AF 1'!$A19,Auswertungen!AL:AL,"&gt;0"),""))</f>
        <v>0</v>
      </c>
      <c r="L19" s="97">
        <f ca="1">IF($A$11&gt;0,0,IFERROR(SUMIFS(Auswertungen!AL:AL,Auswertungen!$AS:$AS,'Angebotssituation AF 1'!$A19)/K19,0))</f>
        <v>0</v>
      </c>
      <c r="M19" s="95">
        <f ca="1">IF($A$11&gt;0,0,IFERROR(COUNTIFS(Auswertungen!$AS:$AS,'Angebotssituation AF 1'!$A19,Auswertungen!AM:AM,"&gt;0"),""))</f>
        <v>0</v>
      </c>
      <c r="N19" s="97">
        <f ca="1">IF($A$11&gt;0,0,IFERROR(SUMIFS(Auswertungen!AM:AM,Auswertungen!$AS:$AS,'Angebotssituation AF 1'!$A19)/M19,0))</f>
        <v>0</v>
      </c>
      <c r="O19" s="96">
        <f ca="1">IF($A$11&gt;0,0,IFERROR(SUMIFS(Auswertungen!AN:AN,Auswertungen!$AS:$AS,'Angebotssituation AF 1'!$A19),""))</f>
        <v>0</v>
      </c>
      <c r="P19" s="96">
        <f ca="1">IF($A$11&gt;0,0,IFERROR(SUMIFS(Auswertungen!AO:AO,Auswertungen!$AS:$AS,'Angebotssituation AF 1'!$A19),""))</f>
        <v>0</v>
      </c>
      <c r="Q19" s="96">
        <f ca="1">IF($A$11&gt;0,0,IFERROR(SUMIFS(Auswertungen!AP:AP,Auswertungen!$AS:$AS,'Angebotssituation AF 1'!$A19),""))</f>
        <v>0</v>
      </c>
      <c r="R19" s="96">
        <f ca="1">IF($A$11&gt;0,0,IFERROR(SUMIFS(Auswertungen!AQ:AQ,Auswertungen!$AS:$AS,'Angebotssituation AF 1'!$A19),""))</f>
        <v>0</v>
      </c>
      <c r="S19" s="96">
        <f ca="1">IF($A$11&gt;0,0,IFERROR(SUMIFS(Auswertungen!AR:AR,Auswertungen!$AS:$AS,'Angebotssituation AF 1'!$A19),""))</f>
        <v>0</v>
      </c>
      <c r="T19" s="189">
        <f t="shared" ca="1" si="14"/>
        <v>0</v>
      </c>
      <c r="U19" s="189" t="str">
        <f ca="1">IF($A$11&gt;0,0,IFERROR((SUMIFS(Auswertungen!AV:AV,Auswertungen!$AS:$AS,'Angebotssituation AF 1'!$A19)+SUMIFS(Auswertungen!AW:AW,Auswertungen!$AS:$AS,'Angebotssituation AF 1'!$A19)+SUMIFS(Auswertungen!AX:AX,Auswertungen!$AS:$AS,'Angebotssituation AF 1'!$A19)+SUMIFS(Auswertungen!AY:AY,Auswertungen!$AS:$AS,'Angebotssituation AF 1'!$A19))/(O19+P19+Q19+R19),""))</f>
        <v/>
      </c>
      <c r="V19" s="121" t="str">
        <f>IFERROR(VLOOKUP(Auswertungen!$AT$8&amp;"-"&amp;A19,Parameter!P:Q,2,FALSE),"")</f>
        <v>010332 - Brunnenstraße Nord</v>
      </c>
    </row>
    <row r="20" spans="1:22" s="78" customFormat="1" ht="15.75">
      <c r="A20" s="93">
        <v>9</v>
      </c>
      <c r="B20" s="94" t="s">
        <v>998</v>
      </c>
      <c r="C20" s="95">
        <f ca="1">IF($A$11&gt;0,0,IFERROR(COUNTIFS(Auswertungen!AS:AS,'Angebotssituation AF 1'!A20),""))</f>
        <v>0</v>
      </c>
      <c r="D20" s="166">
        <f>IFERROR(VLOOKUP(LEFT(V20,6),Bedarf_AF1!A:U,21,FALSE),"")</f>
        <v>682.75065607049316</v>
      </c>
      <c r="E20" s="95">
        <f ca="1">IF($A$11&gt;0,0,SUMIFS(Auswertungen!T:T,Auswertungen!AS:AS,'Angebotssituation AF 1'!A20))</f>
        <v>0</v>
      </c>
      <c r="F20" s="96">
        <f ca="1">IF($A$11&gt;0,0,SUMIFS(Auswertungen!AI:AI,Auswertungen!$AS:$AS,'Angebotssituation AF 1'!$A20))</f>
        <v>0</v>
      </c>
      <c r="G20" s="95"/>
      <c r="H20" s="95"/>
      <c r="I20" s="97">
        <f ca="1">IF($A$11&gt;0,0,SUMIFS(Auswertungen!AJ:AJ,Auswertungen!$AS:$AS,'Angebotssituation AF 1'!$A20))</f>
        <v>0</v>
      </c>
      <c r="J20" s="97">
        <f ca="1">IF($A$11&gt;0,0,SUMIFS(Auswertungen!AK:AK,Auswertungen!$AS:$AS,'Angebotssituation AF 1'!$A20))</f>
        <v>0</v>
      </c>
      <c r="K20" s="95">
        <f ca="1">IF($A$11&gt;0,0,IFERROR(COUNTIFS(Auswertungen!$AS:$AS,'Angebotssituation AF 1'!$A20,Auswertungen!AL:AL,"&gt;0"),""))</f>
        <v>0</v>
      </c>
      <c r="L20" s="97">
        <f ca="1">IF($A$11&gt;0,0,IFERROR(SUMIFS(Auswertungen!AL:AL,Auswertungen!$AS:$AS,'Angebotssituation AF 1'!$A20)/K20,0))</f>
        <v>0</v>
      </c>
      <c r="M20" s="95">
        <f ca="1">IF($A$11&gt;0,0,IFERROR(COUNTIFS(Auswertungen!$AS:$AS,'Angebotssituation AF 1'!$A20,Auswertungen!AM:AM,"&gt;0"),""))</f>
        <v>0</v>
      </c>
      <c r="N20" s="97">
        <f ca="1">IF($A$11&gt;0,0,IFERROR(SUMIFS(Auswertungen!AM:AM,Auswertungen!$AS:$AS,'Angebotssituation AF 1'!$A20)/M20,0))</f>
        <v>0</v>
      </c>
      <c r="O20" s="96">
        <f ca="1">IF($A$11&gt;0,0,IFERROR(SUMIFS(Auswertungen!AN:AN,Auswertungen!$AS:$AS,'Angebotssituation AF 1'!$A20),""))</f>
        <v>0</v>
      </c>
      <c r="P20" s="96">
        <f ca="1">IF($A$11&gt;0,0,IFERROR(SUMIFS(Auswertungen!AO:AO,Auswertungen!$AS:$AS,'Angebotssituation AF 1'!$A20),""))</f>
        <v>0</v>
      </c>
      <c r="Q20" s="96">
        <f ca="1">IF($A$11&gt;0,0,IFERROR(SUMIFS(Auswertungen!AP:AP,Auswertungen!$AS:$AS,'Angebotssituation AF 1'!$A20),""))</f>
        <v>0</v>
      </c>
      <c r="R20" s="96">
        <f ca="1">IF($A$11&gt;0,0,IFERROR(SUMIFS(Auswertungen!AQ:AQ,Auswertungen!$AS:$AS,'Angebotssituation AF 1'!$A20),""))</f>
        <v>0</v>
      </c>
      <c r="S20" s="96">
        <f ca="1">IF($A$11&gt;0,0,IFERROR(SUMIFS(Auswertungen!AR:AR,Auswertungen!$AS:$AS,'Angebotssituation AF 1'!$A20),""))</f>
        <v>0</v>
      </c>
      <c r="T20" s="189">
        <f t="shared" ca="1" si="14"/>
        <v>0</v>
      </c>
      <c r="U20" s="189" t="str">
        <f ca="1">IF($A$11&gt;0,0,IFERROR((SUMIFS(Auswertungen!AV:AV,Auswertungen!$AS:$AS,'Angebotssituation AF 1'!$A20)+SUMIFS(Auswertungen!AW:AW,Auswertungen!$AS:$AS,'Angebotssituation AF 1'!$A20)+SUMIFS(Auswertungen!AX:AX,Auswertungen!$AS:$AS,'Angebotssituation AF 1'!$A20)+SUMIFS(Auswertungen!AY:AY,Auswertungen!$AS:$AS,'Angebotssituation AF 1'!$A20))/(O20+P20+Q20+R20),""))</f>
        <v/>
      </c>
      <c r="V20" s="121" t="str">
        <f>IFERROR(VLOOKUP(Auswertungen!$AT$8&amp;"-"&amp;A20,Parameter!P:Q,2,FALSE),"")</f>
        <v>010441 - Parkviertel</v>
      </c>
    </row>
    <row r="21" spans="1:22" s="78" customFormat="1" ht="15.75">
      <c r="A21" s="93">
        <v>10</v>
      </c>
      <c r="B21" s="94" t="s">
        <v>999</v>
      </c>
      <c r="C21" s="95">
        <f ca="1">IF($A$11&gt;0,0,IFERROR(COUNTIFS(Auswertungen!AS:AS,'Angebotssituation AF 1'!A21),""))</f>
        <v>0</v>
      </c>
      <c r="D21" s="166">
        <f>IFERROR(VLOOKUP(LEFT(V21,6),Bedarf_AF1!A:U,21,FALSE),"")</f>
        <v>1061.4391615475126</v>
      </c>
      <c r="E21" s="95">
        <f ca="1">IF($A$11&gt;0,0,SUMIFS(Auswertungen!T:T,Auswertungen!AS:AS,'Angebotssituation AF 1'!A21))</f>
        <v>0</v>
      </c>
      <c r="F21" s="96">
        <f ca="1">IF($A$11&gt;0,0,SUMIFS(Auswertungen!AI:AI,Auswertungen!$AS:$AS,'Angebotssituation AF 1'!$A21))</f>
        <v>0</v>
      </c>
      <c r="G21" s="95"/>
      <c r="H21" s="95"/>
      <c r="I21" s="97">
        <f ca="1">IF($A$11&gt;0,0,SUMIFS(Auswertungen!AJ:AJ,Auswertungen!$AS:$AS,'Angebotssituation AF 1'!$A21))</f>
        <v>0</v>
      </c>
      <c r="J21" s="97">
        <f ca="1">IF($A$11&gt;0,0,SUMIFS(Auswertungen!AK:AK,Auswertungen!$AS:$AS,'Angebotssituation AF 1'!$A21))</f>
        <v>0</v>
      </c>
      <c r="K21" s="95">
        <f ca="1">IF($A$11&gt;0,0,IFERROR(COUNTIFS(Auswertungen!$AS:$AS,'Angebotssituation AF 1'!$A21,Auswertungen!AL:AL,"&gt;0"),""))</f>
        <v>0</v>
      </c>
      <c r="L21" s="97">
        <f ca="1">IF($A$11&gt;0,0,IFERROR(SUMIFS(Auswertungen!AL:AL,Auswertungen!$AS:$AS,'Angebotssituation AF 1'!$A21)/K21,0))</f>
        <v>0</v>
      </c>
      <c r="M21" s="95">
        <f ca="1">IF($A$11&gt;0,0,IFERROR(COUNTIFS(Auswertungen!$AS:$AS,'Angebotssituation AF 1'!$A21,Auswertungen!AM:AM,"&gt;0"),""))</f>
        <v>0</v>
      </c>
      <c r="N21" s="97">
        <f ca="1">IF($A$11&gt;0,0,IFERROR(SUMIFS(Auswertungen!AM:AM,Auswertungen!$AS:$AS,'Angebotssituation AF 1'!$A21)/M21,0))</f>
        <v>0</v>
      </c>
      <c r="O21" s="96">
        <f ca="1">IF($A$11&gt;0,0,IFERROR(SUMIFS(Auswertungen!AN:AN,Auswertungen!$AS:$AS,'Angebotssituation AF 1'!$A21),""))</f>
        <v>0</v>
      </c>
      <c r="P21" s="96">
        <f ca="1">IF($A$11&gt;0,0,IFERROR(SUMIFS(Auswertungen!AO:AO,Auswertungen!$AS:$AS,'Angebotssituation AF 1'!$A21),""))</f>
        <v>0</v>
      </c>
      <c r="Q21" s="96">
        <f ca="1">IF($A$11&gt;0,0,IFERROR(SUMIFS(Auswertungen!AP:AP,Auswertungen!$AS:$AS,'Angebotssituation AF 1'!$A21),""))</f>
        <v>0</v>
      </c>
      <c r="R21" s="96">
        <f ca="1">IF($A$11&gt;0,0,IFERROR(SUMIFS(Auswertungen!AQ:AQ,Auswertungen!$AS:$AS,'Angebotssituation AF 1'!$A21),""))</f>
        <v>0</v>
      </c>
      <c r="S21" s="96">
        <f ca="1">IF($A$11&gt;0,0,IFERROR(SUMIFS(Auswertungen!AR:AR,Auswertungen!$AS:$AS,'Angebotssituation AF 1'!$A21),""))</f>
        <v>0</v>
      </c>
      <c r="T21" s="189">
        <f t="shared" ca="1" si="14"/>
        <v>0</v>
      </c>
      <c r="U21" s="189" t="str">
        <f ca="1">IF($A$11&gt;0,0,IFERROR((SUMIFS(Auswertungen!AV:AV,Auswertungen!$AS:$AS,'Angebotssituation AF 1'!$A21)+SUMIFS(Auswertungen!AW:AW,Auswertungen!$AS:$AS,'Angebotssituation AF 1'!$A21)+SUMIFS(Auswertungen!AX:AX,Auswertungen!$AS:$AS,'Angebotssituation AF 1'!$A21)+SUMIFS(Auswertungen!AY:AY,Auswertungen!$AS:$AS,'Angebotssituation AF 1'!$A21))/(O21+P21+Q21+R21),""))</f>
        <v/>
      </c>
      <c r="V21" s="121" t="str">
        <f>IFERROR(VLOOKUP(Auswertungen!$AT$8&amp;"-"&amp;A21,Parameter!P:Q,2,FALSE),"")</f>
        <v>010442 - Wedding Zentrum</v>
      </c>
    </row>
    <row r="22" spans="1:22" s="78" customFormat="1" ht="15.75">
      <c r="A22" s="93">
        <v>11</v>
      </c>
      <c r="B22" s="94" t="s">
        <v>1000</v>
      </c>
      <c r="C22" s="95">
        <f ca="1">IF($A$11&gt;0,0,IFERROR(COUNTIFS(Auswertungen!AS:AS,'Angebotssituation AF 1'!A22),""))</f>
        <v>0</v>
      </c>
      <c r="D22" s="166" t="str">
        <f>IFERROR(VLOOKUP(LEFT(V22,6),Bedarf_AF1!A:U,21,FALSE),"")</f>
        <v/>
      </c>
      <c r="E22" s="95">
        <f ca="1">IF($A$11&gt;0,0,SUMIFS(Auswertungen!T:T,Auswertungen!AS:AS,'Angebotssituation AF 1'!A22))</f>
        <v>0</v>
      </c>
      <c r="F22" s="96">
        <f ca="1">IF($A$11&gt;0,0,SUMIFS(Auswertungen!AI:AI,Auswertungen!$AS:$AS,'Angebotssituation AF 1'!$A22))</f>
        <v>0</v>
      </c>
      <c r="G22" s="95"/>
      <c r="H22" s="95"/>
      <c r="I22" s="97">
        <f ca="1">IF($A$11&gt;0,0,SUMIFS(Auswertungen!AJ:AJ,Auswertungen!$AS:$AS,'Angebotssituation AF 1'!$A22))</f>
        <v>0</v>
      </c>
      <c r="J22" s="97">
        <f ca="1">IF($A$11&gt;0,0,SUMIFS(Auswertungen!AK:AK,Auswertungen!$AS:$AS,'Angebotssituation AF 1'!$A22))</f>
        <v>0</v>
      </c>
      <c r="K22" s="95">
        <f ca="1">IF($A$11&gt;0,0,IFERROR(COUNTIFS(Auswertungen!$AS:$AS,'Angebotssituation AF 1'!$A22,Auswertungen!AL:AL,"&gt;0"),""))</f>
        <v>0</v>
      </c>
      <c r="L22" s="97">
        <f ca="1">IF($A$11&gt;0,0,IFERROR(SUMIFS(Auswertungen!AL:AL,Auswertungen!$AS:$AS,'Angebotssituation AF 1'!$A22)/K22,0))</f>
        <v>0</v>
      </c>
      <c r="M22" s="95">
        <f ca="1">IF($A$11&gt;0,0,IFERROR(COUNTIFS(Auswertungen!$AS:$AS,'Angebotssituation AF 1'!$A22,Auswertungen!AM:AM,"&gt;0"),""))</f>
        <v>0</v>
      </c>
      <c r="N22" s="97">
        <f ca="1">IF($A$11&gt;0,0,IFERROR(SUMIFS(Auswertungen!AM:AM,Auswertungen!$AS:$AS,'Angebotssituation AF 1'!$A22)/M22,0))</f>
        <v>0</v>
      </c>
      <c r="O22" s="96">
        <f ca="1">IF($A$11&gt;0,0,IFERROR(SUMIFS(Auswertungen!AN:AN,Auswertungen!$AS:$AS,'Angebotssituation AF 1'!$A22),""))</f>
        <v>0</v>
      </c>
      <c r="P22" s="96">
        <f ca="1">IF($A$11&gt;0,0,IFERROR(SUMIFS(Auswertungen!AO:AO,Auswertungen!$AS:$AS,'Angebotssituation AF 1'!$A22),""))</f>
        <v>0</v>
      </c>
      <c r="Q22" s="96">
        <f ca="1">IF($A$11&gt;0,0,IFERROR(SUMIFS(Auswertungen!AP:AP,Auswertungen!$AS:$AS,'Angebotssituation AF 1'!$A22),""))</f>
        <v>0</v>
      </c>
      <c r="R22" s="96">
        <f ca="1">IF($A$11&gt;0,0,IFERROR(SUMIFS(Auswertungen!AQ:AQ,Auswertungen!$AS:$AS,'Angebotssituation AF 1'!$A22),""))</f>
        <v>0</v>
      </c>
      <c r="S22" s="96">
        <f ca="1">IF($A$11&gt;0,0,IFERROR(SUMIFS(Auswertungen!AR:AR,Auswertungen!$AS:$AS,'Angebotssituation AF 1'!$A22),""))</f>
        <v>0</v>
      </c>
      <c r="T22" s="189" t="str">
        <f t="shared" ca="1" si="14"/>
        <v/>
      </c>
      <c r="U22" s="189" t="str">
        <f ca="1">IF($A$11&gt;0,0,IFERROR((SUMIFS(Auswertungen!AV:AV,Auswertungen!$AS:$AS,'Angebotssituation AF 1'!$A22)+SUMIFS(Auswertungen!AW:AW,Auswertungen!$AS:$AS,'Angebotssituation AF 1'!$A22)+SUMIFS(Auswertungen!AX:AX,Auswertungen!$AS:$AS,'Angebotssituation AF 1'!$A22)+SUMIFS(Auswertungen!AY:AY,Auswertungen!$AS:$AS,'Angebotssituation AF 1'!$A22))/(O22+P22+Q22+R22),""))</f>
        <v/>
      </c>
      <c r="V22" s="121" t="str">
        <f>IFERROR(VLOOKUP(Auswertungen!$AT$8&amp;"-"&amp;A22,Parameter!P:Q,2,FALSE),"")</f>
        <v/>
      </c>
    </row>
    <row r="23" spans="1:22" s="78" customFormat="1" ht="15.75">
      <c r="A23" s="93">
        <v>12</v>
      </c>
      <c r="B23" s="94" t="s">
        <v>1001</v>
      </c>
      <c r="C23" s="95">
        <f ca="1">IF($A$11&gt;0,0,IFERROR(COUNTIFS(Auswertungen!AS:AS,'Angebotssituation AF 1'!A23),""))</f>
        <v>0</v>
      </c>
      <c r="D23" s="166" t="str">
        <f>IFERROR(VLOOKUP(LEFT(V23,6),Bedarf_AF1!A:U,21,FALSE),"")</f>
        <v/>
      </c>
      <c r="E23" s="95">
        <f ca="1">IF($A$11&gt;0,0,SUMIFS(Auswertungen!T:T,Auswertungen!AS:AS,'Angebotssituation AF 1'!A23))</f>
        <v>0</v>
      </c>
      <c r="F23" s="96">
        <f ca="1">IF($A$11&gt;0,0,SUMIFS(Auswertungen!AI:AI,Auswertungen!$AS:$AS,'Angebotssituation AF 1'!$A23))</f>
        <v>0</v>
      </c>
      <c r="G23" s="95"/>
      <c r="H23" s="95"/>
      <c r="I23" s="97">
        <f ca="1">IF($A$11&gt;0,0,SUMIFS(Auswertungen!AJ:AJ,Auswertungen!$AS:$AS,'Angebotssituation AF 1'!$A23))</f>
        <v>0</v>
      </c>
      <c r="J23" s="97">
        <f ca="1">IF($A$11&gt;0,0,SUMIFS(Auswertungen!AK:AK,Auswertungen!$AS:$AS,'Angebotssituation AF 1'!$A23))</f>
        <v>0</v>
      </c>
      <c r="K23" s="95">
        <f ca="1">IF($A$11&gt;0,0,IFERROR(COUNTIFS(Auswertungen!$AS:$AS,'Angebotssituation AF 1'!$A23,Auswertungen!AL:AL,"&gt;0"),""))</f>
        <v>0</v>
      </c>
      <c r="L23" s="97">
        <f ca="1">IF($A$11&gt;0,0,IFERROR(SUMIFS(Auswertungen!AL:AL,Auswertungen!$AS:$AS,'Angebotssituation AF 1'!$A23)/K23,0))</f>
        <v>0</v>
      </c>
      <c r="M23" s="95">
        <f ca="1">IF($A$11&gt;0,0,IFERROR(COUNTIFS(Auswertungen!$AS:$AS,'Angebotssituation AF 1'!$A23,Auswertungen!AM:AM,"&gt;0"),""))</f>
        <v>0</v>
      </c>
      <c r="N23" s="97">
        <f ca="1">IF($A$11&gt;0,0,IFERROR(SUMIFS(Auswertungen!AM:AM,Auswertungen!$AS:$AS,'Angebotssituation AF 1'!$A23)/M23,0))</f>
        <v>0</v>
      </c>
      <c r="O23" s="96">
        <f ca="1">IF($A$11&gt;0,0,IFERROR(SUMIFS(Auswertungen!AN:AN,Auswertungen!$AS:$AS,'Angebotssituation AF 1'!$A23),""))</f>
        <v>0</v>
      </c>
      <c r="P23" s="96">
        <f ca="1">IF($A$11&gt;0,0,IFERROR(SUMIFS(Auswertungen!AO:AO,Auswertungen!$AS:$AS,'Angebotssituation AF 1'!$A23),""))</f>
        <v>0</v>
      </c>
      <c r="Q23" s="96">
        <f ca="1">IF($A$11&gt;0,0,IFERROR(SUMIFS(Auswertungen!AP:AP,Auswertungen!$AS:$AS,'Angebotssituation AF 1'!$A23),""))</f>
        <v>0</v>
      </c>
      <c r="R23" s="96">
        <f ca="1">IF($A$11&gt;0,0,IFERROR(SUMIFS(Auswertungen!AQ:AQ,Auswertungen!$AS:$AS,'Angebotssituation AF 1'!$A23),""))</f>
        <v>0</v>
      </c>
      <c r="S23" s="96">
        <f ca="1">IF($A$11&gt;0,0,IFERROR(SUMIFS(Auswertungen!AR:AR,Auswertungen!$AS:$AS,'Angebotssituation AF 1'!$A23),""))</f>
        <v>0</v>
      </c>
      <c r="T23" s="189" t="str">
        <f t="shared" ca="1" si="14"/>
        <v/>
      </c>
      <c r="U23" s="189" t="str">
        <f ca="1">IF($A$11&gt;0,0,IFERROR((SUMIFS(Auswertungen!AV:AV,Auswertungen!$AS:$AS,'Angebotssituation AF 1'!$A23)+SUMIFS(Auswertungen!AW:AW,Auswertungen!$AS:$AS,'Angebotssituation AF 1'!$A23)+SUMIFS(Auswertungen!AX:AX,Auswertungen!$AS:$AS,'Angebotssituation AF 1'!$A23)+SUMIFS(Auswertungen!AY:AY,Auswertungen!$AS:$AS,'Angebotssituation AF 1'!$A23))/(O23+P23+Q23+R23),""))</f>
        <v/>
      </c>
      <c r="V23" s="121" t="str">
        <f>IFERROR(VLOOKUP(Auswertungen!$AT$8&amp;"-"&amp;A23,Parameter!P:Q,2,FALSE),"")</f>
        <v/>
      </c>
    </row>
    <row r="24" spans="1:22" s="78" customFormat="1" ht="15.75">
      <c r="A24" s="93">
        <v>13</v>
      </c>
      <c r="B24" s="94" t="s">
        <v>1002</v>
      </c>
      <c r="C24" s="95">
        <f ca="1">IF($A$11&gt;0,0,IFERROR(COUNTIFS(Auswertungen!AS:AS,'Angebotssituation AF 1'!A24),""))</f>
        <v>0</v>
      </c>
      <c r="D24" s="166" t="str">
        <f>IFERROR(VLOOKUP(LEFT(V24,6),Bedarf_AF1!A:U,21,FALSE),"")</f>
        <v/>
      </c>
      <c r="E24" s="95">
        <f ca="1">IF($A$11&gt;0,0,SUMIFS(Auswertungen!T:T,Auswertungen!AS:AS,'Angebotssituation AF 1'!A24))</f>
        <v>0</v>
      </c>
      <c r="F24" s="96">
        <f ca="1">IF($A$11&gt;0,0,SUMIFS(Auswertungen!AI:AI,Auswertungen!$AS:$AS,'Angebotssituation AF 1'!$A24))</f>
        <v>0</v>
      </c>
      <c r="G24" s="95"/>
      <c r="H24" s="95"/>
      <c r="I24" s="97">
        <f ca="1">IF($A$11&gt;0,0,SUMIFS(Auswertungen!AJ:AJ,Auswertungen!$AS:$AS,'Angebotssituation AF 1'!$A24))</f>
        <v>0</v>
      </c>
      <c r="J24" s="97">
        <f ca="1">IF($A$11&gt;0,0,SUMIFS(Auswertungen!AK:AK,Auswertungen!$AS:$AS,'Angebotssituation AF 1'!$A24))</f>
        <v>0</v>
      </c>
      <c r="K24" s="95">
        <f ca="1">IF($A$11&gt;0,0,IFERROR(COUNTIFS(Auswertungen!$AS:$AS,'Angebotssituation AF 1'!$A24,Auswertungen!AL:AL,"&gt;0"),""))</f>
        <v>0</v>
      </c>
      <c r="L24" s="97">
        <f ca="1">IF($A$11&gt;0,0,IFERROR(SUMIFS(Auswertungen!AL:AL,Auswertungen!$AS:$AS,'Angebotssituation AF 1'!$A24)/K24,0))</f>
        <v>0</v>
      </c>
      <c r="M24" s="95">
        <f ca="1">IF($A$11&gt;0,0,IFERROR(COUNTIFS(Auswertungen!$AS:$AS,'Angebotssituation AF 1'!$A24,Auswertungen!AM:AM,"&gt;0"),""))</f>
        <v>0</v>
      </c>
      <c r="N24" s="97">
        <f ca="1">IF($A$11&gt;0,0,IFERROR(SUMIFS(Auswertungen!AM:AM,Auswertungen!$AS:$AS,'Angebotssituation AF 1'!$A24)/M24,0))</f>
        <v>0</v>
      </c>
      <c r="O24" s="96">
        <f ca="1">IF($A$11&gt;0,0,IFERROR(SUMIFS(Auswertungen!AN:AN,Auswertungen!$AS:$AS,'Angebotssituation AF 1'!$A24),""))</f>
        <v>0</v>
      </c>
      <c r="P24" s="96">
        <f ca="1">IF($A$11&gt;0,0,IFERROR(SUMIFS(Auswertungen!AO:AO,Auswertungen!$AS:$AS,'Angebotssituation AF 1'!$A24),""))</f>
        <v>0</v>
      </c>
      <c r="Q24" s="96">
        <f ca="1">IF($A$11&gt;0,0,IFERROR(SUMIFS(Auswertungen!AP:AP,Auswertungen!$AS:$AS,'Angebotssituation AF 1'!$A24),""))</f>
        <v>0</v>
      </c>
      <c r="R24" s="96">
        <f ca="1">IF($A$11&gt;0,0,IFERROR(SUMIFS(Auswertungen!AQ:AQ,Auswertungen!$AS:$AS,'Angebotssituation AF 1'!$A24),""))</f>
        <v>0</v>
      </c>
      <c r="S24" s="96">
        <f ca="1">IF($A$11&gt;0,0,IFERROR(SUMIFS(Auswertungen!AR:AR,Auswertungen!$AS:$AS,'Angebotssituation AF 1'!$A24),""))</f>
        <v>0</v>
      </c>
      <c r="T24" s="189" t="str">
        <f t="shared" ca="1" si="14"/>
        <v/>
      </c>
      <c r="U24" s="189" t="str">
        <f ca="1">IF($A$11&gt;0,0,IFERROR((SUMIFS(Auswertungen!AV:AV,Auswertungen!$AS:$AS,'Angebotssituation AF 1'!$A24)+SUMIFS(Auswertungen!AW:AW,Auswertungen!$AS:$AS,'Angebotssituation AF 1'!$A24)+SUMIFS(Auswertungen!AX:AX,Auswertungen!$AS:$AS,'Angebotssituation AF 1'!$A24)+SUMIFS(Auswertungen!AY:AY,Auswertungen!$AS:$AS,'Angebotssituation AF 1'!$A24))/(O24+P24+Q24+R24),""))</f>
        <v/>
      </c>
      <c r="V24" s="121" t="str">
        <f>IFERROR(VLOOKUP(Auswertungen!$AT$8&amp;"-"&amp;A24,Parameter!P:Q,2,FALSE),"")</f>
        <v/>
      </c>
    </row>
    <row r="25" spans="1:22" s="78" customFormat="1" ht="15.75">
      <c r="A25" s="93">
        <v>14</v>
      </c>
      <c r="B25" s="94" t="s">
        <v>1003</v>
      </c>
      <c r="C25" s="95">
        <f ca="1">IF($A$11&gt;0,0,IFERROR(COUNTIFS(Auswertungen!AS:AS,'Angebotssituation AF 1'!A25),""))</f>
        <v>0</v>
      </c>
      <c r="D25" s="166" t="str">
        <f>IFERROR(VLOOKUP(LEFT(V25,6),Bedarf_AF1!A:U,21,FALSE),"")</f>
        <v/>
      </c>
      <c r="E25" s="95">
        <f ca="1">IF($A$11&gt;0,0,SUMIFS(Auswertungen!T:T,Auswertungen!AS:AS,'Angebotssituation AF 1'!A25))</f>
        <v>0</v>
      </c>
      <c r="F25" s="96">
        <f ca="1">IF($A$11&gt;0,0,SUMIFS(Auswertungen!AI:AI,Auswertungen!$AS:$AS,'Angebotssituation AF 1'!$A25))</f>
        <v>0</v>
      </c>
      <c r="G25" s="95"/>
      <c r="H25" s="95"/>
      <c r="I25" s="97">
        <f ca="1">IF($A$11&gt;0,0,SUMIFS(Auswertungen!AJ:AJ,Auswertungen!$AS:$AS,'Angebotssituation AF 1'!$A25))</f>
        <v>0</v>
      </c>
      <c r="J25" s="97">
        <f ca="1">IF($A$11&gt;0,0,SUMIFS(Auswertungen!AK:AK,Auswertungen!$AS:$AS,'Angebotssituation AF 1'!$A25))</f>
        <v>0</v>
      </c>
      <c r="K25" s="95">
        <f ca="1">IF($A$11&gt;0,0,IFERROR(COUNTIFS(Auswertungen!$AS:$AS,'Angebotssituation AF 1'!$A25,Auswertungen!AL:AL,"&gt;0"),""))</f>
        <v>0</v>
      </c>
      <c r="L25" s="97">
        <f ca="1">IF($A$11&gt;0,0,IFERROR(SUMIFS(Auswertungen!AL:AL,Auswertungen!$AS:$AS,'Angebotssituation AF 1'!$A25)/K25,0))</f>
        <v>0</v>
      </c>
      <c r="M25" s="95">
        <f ca="1">IF($A$11&gt;0,0,IFERROR(COUNTIFS(Auswertungen!$AS:$AS,'Angebotssituation AF 1'!$A25,Auswertungen!AM:AM,"&gt;0"),""))</f>
        <v>0</v>
      </c>
      <c r="N25" s="97">
        <f ca="1">IF($A$11&gt;0,0,IFERROR(SUMIFS(Auswertungen!AM:AM,Auswertungen!$AS:$AS,'Angebotssituation AF 1'!$A25)/M25,0))</f>
        <v>0</v>
      </c>
      <c r="O25" s="96">
        <f ca="1">IF($A$11&gt;0,0,IFERROR(SUMIFS(Auswertungen!AN:AN,Auswertungen!$AS:$AS,'Angebotssituation AF 1'!$A25),""))</f>
        <v>0</v>
      </c>
      <c r="P25" s="96">
        <f ca="1">IF($A$11&gt;0,0,IFERROR(SUMIFS(Auswertungen!AO:AO,Auswertungen!$AS:$AS,'Angebotssituation AF 1'!$A25),""))</f>
        <v>0</v>
      </c>
      <c r="Q25" s="96">
        <f ca="1">IF($A$11&gt;0,0,IFERROR(SUMIFS(Auswertungen!AP:AP,Auswertungen!$AS:$AS,'Angebotssituation AF 1'!$A25),""))</f>
        <v>0</v>
      </c>
      <c r="R25" s="96">
        <f ca="1">IF($A$11&gt;0,0,IFERROR(SUMIFS(Auswertungen!AQ:AQ,Auswertungen!$AS:$AS,'Angebotssituation AF 1'!$A25),""))</f>
        <v>0</v>
      </c>
      <c r="S25" s="96">
        <f ca="1">IF($A$11&gt;0,0,IFERROR(SUMIFS(Auswertungen!AR:AR,Auswertungen!$AS:$AS,'Angebotssituation AF 1'!$A25),""))</f>
        <v>0</v>
      </c>
      <c r="T25" s="189" t="str">
        <f t="shared" ca="1" si="14"/>
        <v/>
      </c>
      <c r="U25" s="189" t="str">
        <f ca="1">IF($A$11&gt;0,0,IFERROR((SUMIFS(Auswertungen!AV:AV,Auswertungen!$AS:$AS,'Angebotssituation AF 1'!$A25)+SUMIFS(Auswertungen!AW:AW,Auswertungen!$AS:$AS,'Angebotssituation AF 1'!$A25)+SUMIFS(Auswertungen!AX:AX,Auswertungen!$AS:$AS,'Angebotssituation AF 1'!$A25)+SUMIFS(Auswertungen!AY:AY,Auswertungen!$AS:$AS,'Angebotssituation AF 1'!$A25))/(O25+P25+Q25+R25),""))</f>
        <v/>
      </c>
      <c r="V25" s="121" t="str">
        <f>IFERROR(VLOOKUP(Auswertungen!$AT$8&amp;"-"&amp;A25,Parameter!P:Q,2,FALSE),"")</f>
        <v/>
      </c>
    </row>
    <row r="26" spans="1:22" s="78" customFormat="1" ht="15.75">
      <c r="A26" s="93">
        <v>15</v>
      </c>
      <c r="B26" s="94" t="s">
        <v>1004</v>
      </c>
      <c r="C26" s="95">
        <f ca="1">IF($A$11&gt;0,0,IFERROR(COUNTIFS(Auswertungen!AS:AS,'Angebotssituation AF 1'!A26),""))</f>
        <v>0</v>
      </c>
      <c r="D26" s="166" t="str">
        <f>IFERROR(VLOOKUP(LEFT(V26,6),Bedarf_AF1!A:U,21,FALSE),"")</f>
        <v/>
      </c>
      <c r="E26" s="95">
        <f ca="1">IF($A$11&gt;0,0,SUMIFS(Auswertungen!T:T,Auswertungen!AS:AS,'Angebotssituation AF 1'!A26))</f>
        <v>0</v>
      </c>
      <c r="F26" s="96">
        <f ca="1">IF($A$11&gt;0,0,SUMIFS(Auswertungen!AI:AI,Auswertungen!$AS:$AS,'Angebotssituation AF 1'!$A26))</f>
        <v>0</v>
      </c>
      <c r="G26" s="95"/>
      <c r="H26" s="95"/>
      <c r="I26" s="97">
        <f ca="1">IF($A$11&gt;0,0,SUMIFS(Auswertungen!AJ:AJ,Auswertungen!$AS:$AS,'Angebotssituation AF 1'!$A26))</f>
        <v>0</v>
      </c>
      <c r="J26" s="97">
        <f ca="1">IF($A$11&gt;0,0,SUMIFS(Auswertungen!AK:AK,Auswertungen!$AS:$AS,'Angebotssituation AF 1'!$A26))</f>
        <v>0</v>
      </c>
      <c r="K26" s="95">
        <f ca="1">IF($A$11&gt;0,0,IFERROR(COUNTIFS(Auswertungen!$AS:$AS,'Angebotssituation AF 1'!$A26,Auswertungen!AL:AL,"&gt;0"),""))</f>
        <v>0</v>
      </c>
      <c r="L26" s="97">
        <f ca="1">IF($A$11&gt;0,0,IFERROR(SUMIFS(Auswertungen!AL:AL,Auswertungen!$AS:$AS,'Angebotssituation AF 1'!$A26)/K26,0))</f>
        <v>0</v>
      </c>
      <c r="M26" s="95">
        <f ca="1">IF($A$11&gt;0,0,IFERROR(COUNTIFS(Auswertungen!$AS:$AS,'Angebotssituation AF 1'!$A26,Auswertungen!AM:AM,"&gt;0"),""))</f>
        <v>0</v>
      </c>
      <c r="N26" s="97">
        <f ca="1">IF($A$11&gt;0,0,IFERROR(SUMIFS(Auswertungen!AM:AM,Auswertungen!$AS:$AS,'Angebotssituation AF 1'!$A26)/M26,0))</f>
        <v>0</v>
      </c>
      <c r="O26" s="96">
        <f ca="1">IF($A$11&gt;0,0,IFERROR(SUMIFS(Auswertungen!AN:AN,Auswertungen!$AS:$AS,'Angebotssituation AF 1'!$A26),""))</f>
        <v>0</v>
      </c>
      <c r="P26" s="96">
        <f ca="1">IF($A$11&gt;0,0,IFERROR(SUMIFS(Auswertungen!AO:AO,Auswertungen!$AS:$AS,'Angebotssituation AF 1'!$A26),""))</f>
        <v>0</v>
      </c>
      <c r="Q26" s="96">
        <f ca="1">IF($A$11&gt;0,0,IFERROR(SUMIFS(Auswertungen!AP:AP,Auswertungen!$AS:$AS,'Angebotssituation AF 1'!$A26),""))</f>
        <v>0</v>
      </c>
      <c r="R26" s="96">
        <f ca="1">IF($A$11&gt;0,0,IFERROR(SUMIFS(Auswertungen!AQ:AQ,Auswertungen!$AS:$AS,'Angebotssituation AF 1'!$A26),""))</f>
        <v>0</v>
      </c>
      <c r="S26" s="96">
        <f ca="1">IF($A$11&gt;0,0,IFERROR(SUMIFS(Auswertungen!AR:AR,Auswertungen!$AS:$AS,'Angebotssituation AF 1'!$A26),""))</f>
        <v>0</v>
      </c>
      <c r="T26" s="189" t="str">
        <f t="shared" ca="1" si="14"/>
        <v/>
      </c>
      <c r="U26" s="189" t="str">
        <f ca="1">IF($A$11&gt;0,0,IFERROR((SUMIFS(Auswertungen!AV:AV,Auswertungen!$AS:$AS,'Angebotssituation AF 1'!$A26)+SUMIFS(Auswertungen!AW:AW,Auswertungen!$AS:$AS,'Angebotssituation AF 1'!$A26)+SUMIFS(Auswertungen!AX:AX,Auswertungen!$AS:$AS,'Angebotssituation AF 1'!$A26)+SUMIFS(Auswertungen!AY:AY,Auswertungen!$AS:$AS,'Angebotssituation AF 1'!$A26))/(O26+P26+Q26+R26),""))</f>
        <v/>
      </c>
      <c r="V26" s="121" t="str">
        <f>IFERROR(VLOOKUP(Auswertungen!$AT$8&amp;"-"&amp;A26,Parameter!P:Q,2,FALSE),"")</f>
        <v/>
      </c>
    </row>
    <row r="27" spans="1:22" s="78" customFormat="1" ht="15.75">
      <c r="A27" s="93">
        <v>16</v>
      </c>
      <c r="B27" s="94" t="s">
        <v>1005</v>
      </c>
      <c r="C27" s="95">
        <f ca="1">IF($A$11&gt;0,0,IFERROR(COUNTIFS(Auswertungen!AS:AS,'Angebotssituation AF 1'!A27),""))</f>
        <v>0</v>
      </c>
      <c r="D27" s="166" t="str">
        <f>IFERROR(VLOOKUP(LEFT(V27,6),Bedarf_AF1!A:U,21,FALSE),"")</f>
        <v/>
      </c>
      <c r="E27" s="95">
        <f ca="1">IF($A$11&gt;0,0,SUMIFS(Auswertungen!T:T,Auswertungen!AS:AS,'Angebotssituation AF 1'!A27))</f>
        <v>0</v>
      </c>
      <c r="F27" s="96">
        <f ca="1">IF($A$11&gt;0,0,SUMIFS(Auswertungen!AI:AI,Auswertungen!$AS:$AS,'Angebotssituation AF 1'!$A27))</f>
        <v>0</v>
      </c>
      <c r="G27" s="95"/>
      <c r="H27" s="95"/>
      <c r="I27" s="97">
        <f ca="1">IF($A$11&gt;0,0,SUMIFS(Auswertungen!AJ:AJ,Auswertungen!$AS:$AS,'Angebotssituation AF 1'!$A27))</f>
        <v>0</v>
      </c>
      <c r="J27" s="97">
        <f ca="1">IF($A$11&gt;0,0,SUMIFS(Auswertungen!AK:AK,Auswertungen!$AS:$AS,'Angebotssituation AF 1'!$A27))</f>
        <v>0</v>
      </c>
      <c r="K27" s="95">
        <f ca="1">IF($A$11&gt;0,0,IFERROR(COUNTIFS(Auswertungen!$AS:$AS,'Angebotssituation AF 1'!$A27,Auswertungen!AL:AL,"&gt;0"),""))</f>
        <v>0</v>
      </c>
      <c r="L27" s="97">
        <f ca="1">IF($A$11&gt;0,0,IFERROR(SUMIFS(Auswertungen!AL:AL,Auswertungen!$AS:$AS,'Angebotssituation AF 1'!$A27)/K27,0))</f>
        <v>0</v>
      </c>
      <c r="M27" s="95">
        <f ca="1">IF($A$11&gt;0,0,IFERROR(COUNTIFS(Auswertungen!$AS:$AS,'Angebotssituation AF 1'!$A27,Auswertungen!AM:AM,"&gt;0"),""))</f>
        <v>0</v>
      </c>
      <c r="N27" s="97">
        <f ca="1">IF($A$11&gt;0,0,IFERROR(SUMIFS(Auswertungen!AM:AM,Auswertungen!$AS:$AS,'Angebotssituation AF 1'!$A27)/M27,0))</f>
        <v>0</v>
      </c>
      <c r="O27" s="96">
        <f ca="1">IF($A$11&gt;0,0,IFERROR(SUMIFS(Auswertungen!AN:AN,Auswertungen!$AS:$AS,'Angebotssituation AF 1'!$A27),""))</f>
        <v>0</v>
      </c>
      <c r="P27" s="96">
        <f ca="1">IF($A$11&gt;0,0,IFERROR(SUMIFS(Auswertungen!AO:AO,Auswertungen!$AS:$AS,'Angebotssituation AF 1'!$A27),""))</f>
        <v>0</v>
      </c>
      <c r="Q27" s="96">
        <f ca="1">IF($A$11&gt;0,0,IFERROR(SUMIFS(Auswertungen!AP:AP,Auswertungen!$AS:$AS,'Angebotssituation AF 1'!$A27),""))</f>
        <v>0</v>
      </c>
      <c r="R27" s="96">
        <f ca="1">IF($A$11&gt;0,0,IFERROR(SUMIFS(Auswertungen!AQ:AQ,Auswertungen!$AS:$AS,'Angebotssituation AF 1'!$A27),""))</f>
        <v>0</v>
      </c>
      <c r="S27" s="96">
        <f ca="1">IF($A$11&gt;0,0,IFERROR(SUMIFS(Auswertungen!AR:AR,Auswertungen!$AS:$AS,'Angebotssituation AF 1'!$A27),""))</f>
        <v>0</v>
      </c>
      <c r="T27" s="189" t="str">
        <f t="shared" ca="1" si="14"/>
        <v/>
      </c>
      <c r="U27" s="189" t="str">
        <f ca="1">IF($A$11&gt;0,0,IFERROR((SUMIFS(Auswertungen!AV:AV,Auswertungen!$AS:$AS,'Angebotssituation AF 1'!$A27)+SUMIFS(Auswertungen!AW:AW,Auswertungen!$AS:$AS,'Angebotssituation AF 1'!$A27)+SUMIFS(Auswertungen!AX:AX,Auswertungen!$AS:$AS,'Angebotssituation AF 1'!$A27)+SUMIFS(Auswertungen!AY:AY,Auswertungen!$AS:$AS,'Angebotssituation AF 1'!$A27))/(O27+P27+Q27+R27),""))</f>
        <v/>
      </c>
      <c r="V27" s="121" t="str">
        <f>IFERROR(VLOOKUP(Auswertungen!$AT$8&amp;"-"&amp;A27,Parameter!P:Q,2,FALSE),"")</f>
        <v/>
      </c>
    </row>
    <row r="28" spans="1:22" s="78" customFormat="1" ht="15.75">
      <c r="A28" s="93">
        <v>17</v>
      </c>
      <c r="B28" s="94" t="s">
        <v>1006</v>
      </c>
      <c r="C28" s="95">
        <f ca="1">IF($A$11&gt;0,0,IFERROR(COUNTIFS(Auswertungen!AS:AS,'Angebotssituation AF 1'!A28),""))</f>
        <v>0</v>
      </c>
      <c r="D28" s="166" t="str">
        <f>IFERROR(VLOOKUP(LEFT(V28,6),Bedarf_AF1!A:U,21,FALSE),"")</f>
        <v/>
      </c>
      <c r="E28" s="95">
        <f ca="1">IF($A$11&gt;0,0,SUMIFS(Auswertungen!T:T,Auswertungen!AS:AS,'Angebotssituation AF 1'!A28))</f>
        <v>0</v>
      </c>
      <c r="F28" s="96">
        <f ca="1">IF($A$11&gt;0,0,SUMIFS(Auswertungen!AI:AI,Auswertungen!$AS:$AS,'Angebotssituation AF 1'!$A28))</f>
        <v>0</v>
      </c>
      <c r="G28" s="95"/>
      <c r="H28" s="95"/>
      <c r="I28" s="97">
        <f ca="1">IF($A$11&gt;0,0,SUMIFS(Auswertungen!AJ:AJ,Auswertungen!$AS:$AS,'Angebotssituation AF 1'!$A28))</f>
        <v>0</v>
      </c>
      <c r="J28" s="97">
        <f ca="1">IF($A$11&gt;0,0,SUMIFS(Auswertungen!AK:AK,Auswertungen!$AS:$AS,'Angebotssituation AF 1'!$A28))</f>
        <v>0</v>
      </c>
      <c r="K28" s="95">
        <f ca="1">IF($A$11&gt;0,0,IFERROR(COUNTIFS(Auswertungen!$AS:$AS,'Angebotssituation AF 1'!$A28,Auswertungen!AL:AL,"&gt;0"),""))</f>
        <v>0</v>
      </c>
      <c r="L28" s="97">
        <f ca="1">IF($A$11&gt;0,0,IFERROR(SUMIFS(Auswertungen!AL:AL,Auswertungen!$AS:$AS,'Angebotssituation AF 1'!$A28)/K28,0))</f>
        <v>0</v>
      </c>
      <c r="M28" s="95">
        <f ca="1">IF($A$11&gt;0,0,IFERROR(COUNTIFS(Auswertungen!$AS:$AS,'Angebotssituation AF 1'!$A28,Auswertungen!AM:AM,"&gt;0"),""))</f>
        <v>0</v>
      </c>
      <c r="N28" s="97">
        <f ca="1">IF($A$11&gt;0,0,IFERROR(SUMIFS(Auswertungen!AM:AM,Auswertungen!$AS:$AS,'Angebotssituation AF 1'!$A28)/M28,0))</f>
        <v>0</v>
      </c>
      <c r="O28" s="96">
        <f ca="1">IF($A$11&gt;0,0,IFERROR(SUMIFS(Auswertungen!AN:AN,Auswertungen!$AS:$AS,'Angebotssituation AF 1'!$A28),""))</f>
        <v>0</v>
      </c>
      <c r="P28" s="96">
        <f ca="1">IF($A$11&gt;0,0,IFERROR(SUMIFS(Auswertungen!AO:AO,Auswertungen!$AS:$AS,'Angebotssituation AF 1'!$A28),""))</f>
        <v>0</v>
      </c>
      <c r="Q28" s="96">
        <f ca="1">IF($A$11&gt;0,0,IFERROR(SUMIFS(Auswertungen!AP:AP,Auswertungen!$AS:$AS,'Angebotssituation AF 1'!$A28),""))</f>
        <v>0</v>
      </c>
      <c r="R28" s="96">
        <f ca="1">IF($A$11&gt;0,0,IFERROR(SUMIFS(Auswertungen!AQ:AQ,Auswertungen!$AS:$AS,'Angebotssituation AF 1'!$A28),""))</f>
        <v>0</v>
      </c>
      <c r="S28" s="96">
        <f ca="1">IF($A$11&gt;0,0,IFERROR(SUMIFS(Auswertungen!AR:AR,Auswertungen!$AS:$AS,'Angebotssituation AF 1'!$A28),""))</f>
        <v>0</v>
      </c>
      <c r="T28" s="189" t="str">
        <f t="shared" ca="1" si="14"/>
        <v/>
      </c>
      <c r="U28" s="189" t="str">
        <f ca="1">IF($A$11&gt;0,0,IFERROR((SUMIFS(Auswertungen!AV:AV,Auswertungen!$AS:$AS,'Angebotssituation AF 1'!$A28)+SUMIFS(Auswertungen!AW:AW,Auswertungen!$AS:$AS,'Angebotssituation AF 1'!$A28)+SUMIFS(Auswertungen!AX:AX,Auswertungen!$AS:$AS,'Angebotssituation AF 1'!$A28)+SUMIFS(Auswertungen!AY:AY,Auswertungen!$AS:$AS,'Angebotssituation AF 1'!$A28))/(O28+P28+Q28+R28),""))</f>
        <v/>
      </c>
      <c r="V28" s="121" t="str">
        <f>IFERROR(VLOOKUP(Auswertungen!$AT$8&amp;"-"&amp;A28,Parameter!P:Q,2,FALSE),"")</f>
        <v/>
      </c>
    </row>
    <row r="29" spans="1:22" s="78" customFormat="1" ht="15.75">
      <c r="A29" s="93">
        <v>18</v>
      </c>
      <c r="B29" s="94" t="s">
        <v>1007</v>
      </c>
      <c r="C29" s="95">
        <f ca="1">IF($A$11&gt;0,0,IFERROR(COUNTIFS(Auswertungen!AS:AS,'Angebotssituation AF 1'!A29),""))</f>
        <v>0</v>
      </c>
      <c r="D29" s="166" t="str">
        <f>IFERROR(VLOOKUP(LEFT(V29,6),Bedarf_AF1!A:U,21,FALSE),"")</f>
        <v/>
      </c>
      <c r="E29" s="95">
        <f ca="1">IF($A$11&gt;0,0,SUMIFS(Auswertungen!T:T,Auswertungen!AS:AS,'Angebotssituation AF 1'!A29))</f>
        <v>0</v>
      </c>
      <c r="F29" s="96">
        <f ca="1">IF($A$11&gt;0,0,SUMIFS(Auswertungen!AI:AI,Auswertungen!$AS:$AS,'Angebotssituation AF 1'!$A29))</f>
        <v>0</v>
      </c>
      <c r="G29" s="95"/>
      <c r="H29" s="95"/>
      <c r="I29" s="97">
        <f ca="1">IF($A$11&gt;0,0,SUMIFS(Auswertungen!AJ:AJ,Auswertungen!$AS:$AS,'Angebotssituation AF 1'!$A29))</f>
        <v>0</v>
      </c>
      <c r="J29" s="97">
        <f ca="1">IF($A$11&gt;0,0,SUMIFS(Auswertungen!AK:AK,Auswertungen!$AS:$AS,'Angebotssituation AF 1'!$A29))</f>
        <v>0</v>
      </c>
      <c r="K29" s="95">
        <f ca="1">IF($A$11&gt;0,0,IFERROR(COUNTIFS(Auswertungen!$AS:$AS,'Angebotssituation AF 1'!$A29,Auswertungen!AL:AL,"&gt;0"),""))</f>
        <v>0</v>
      </c>
      <c r="L29" s="97">
        <f ca="1">IF($A$11&gt;0,0,IFERROR(SUMIFS(Auswertungen!AL:AL,Auswertungen!$AS:$AS,'Angebotssituation AF 1'!$A29)/K29,0))</f>
        <v>0</v>
      </c>
      <c r="M29" s="95">
        <f ca="1">IF($A$11&gt;0,0,IFERROR(COUNTIFS(Auswertungen!$AS:$AS,'Angebotssituation AF 1'!$A29,Auswertungen!AM:AM,"&gt;0"),""))</f>
        <v>0</v>
      </c>
      <c r="N29" s="97">
        <f ca="1">IF($A$11&gt;0,0,IFERROR(SUMIFS(Auswertungen!AM:AM,Auswertungen!$AS:$AS,'Angebotssituation AF 1'!$A29)/M29,0))</f>
        <v>0</v>
      </c>
      <c r="O29" s="96">
        <f ca="1">IF($A$11&gt;0,0,IFERROR(SUMIFS(Auswertungen!AN:AN,Auswertungen!$AS:$AS,'Angebotssituation AF 1'!$A29),""))</f>
        <v>0</v>
      </c>
      <c r="P29" s="96">
        <f ca="1">IF($A$11&gt;0,0,IFERROR(SUMIFS(Auswertungen!AO:AO,Auswertungen!$AS:$AS,'Angebotssituation AF 1'!$A29),""))</f>
        <v>0</v>
      </c>
      <c r="Q29" s="96">
        <f ca="1">IF($A$11&gt;0,0,IFERROR(SUMIFS(Auswertungen!AP:AP,Auswertungen!$AS:$AS,'Angebotssituation AF 1'!$A29),""))</f>
        <v>0</v>
      </c>
      <c r="R29" s="96">
        <f ca="1">IF($A$11&gt;0,0,IFERROR(SUMIFS(Auswertungen!AQ:AQ,Auswertungen!$AS:$AS,'Angebotssituation AF 1'!$A29),""))</f>
        <v>0</v>
      </c>
      <c r="S29" s="96">
        <f ca="1">IF($A$11&gt;0,0,IFERROR(SUMIFS(Auswertungen!AR:AR,Auswertungen!$AS:$AS,'Angebotssituation AF 1'!$A29),""))</f>
        <v>0</v>
      </c>
      <c r="T29" s="189" t="str">
        <f t="shared" ca="1" si="14"/>
        <v/>
      </c>
      <c r="U29" s="189" t="str">
        <f ca="1">IF($A$11&gt;0,0,IFERROR((SUMIFS(Auswertungen!AV:AV,Auswertungen!$AS:$AS,'Angebotssituation AF 1'!$A29)+SUMIFS(Auswertungen!AW:AW,Auswertungen!$AS:$AS,'Angebotssituation AF 1'!$A29)+SUMIFS(Auswertungen!AX:AX,Auswertungen!$AS:$AS,'Angebotssituation AF 1'!$A29)+SUMIFS(Auswertungen!AY:AY,Auswertungen!$AS:$AS,'Angebotssituation AF 1'!$A29))/(O29+P29+Q29+R29),""))</f>
        <v/>
      </c>
      <c r="V29" s="121" t="str">
        <f>IFERROR(VLOOKUP(Auswertungen!$AT$8&amp;"-"&amp;A29,Parameter!P:Q,2,FALSE),"")</f>
        <v/>
      </c>
    </row>
    <row r="30" spans="1:22" s="78" customFormat="1" ht="15.75">
      <c r="A30" s="93">
        <v>19</v>
      </c>
      <c r="B30" s="94" t="s">
        <v>1008</v>
      </c>
      <c r="C30" s="95">
        <f ca="1">IF($A$11&gt;0,0,IFERROR(COUNTIFS(Auswertungen!AS:AS,'Angebotssituation AF 1'!A30),""))</f>
        <v>0</v>
      </c>
      <c r="D30" s="166" t="str">
        <f>IFERROR(VLOOKUP(LEFT(V30,6),Bedarf_AF1!A:U,21,FALSE),"")</f>
        <v/>
      </c>
      <c r="E30" s="95">
        <f ca="1">IF($A$11&gt;0,0,SUMIFS(Auswertungen!T:T,Auswertungen!AS:AS,'Angebotssituation AF 1'!A30))</f>
        <v>0</v>
      </c>
      <c r="F30" s="96">
        <f ca="1">IF($A$11&gt;0,0,SUMIFS(Auswertungen!AI:AI,Auswertungen!$AS:$AS,'Angebotssituation AF 1'!$A30))</f>
        <v>0</v>
      </c>
      <c r="G30" s="95"/>
      <c r="H30" s="95"/>
      <c r="I30" s="97">
        <f ca="1">IF($A$11&gt;0,0,SUMIFS(Auswertungen!AJ:AJ,Auswertungen!$AS:$AS,'Angebotssituation AF 1'!$A30))</f>
        <v>0</v>
      </c>
      <c r="J30" s="97">
        <f ca="1">IF($A$11&gt;0,0,SUMIFS(Auswertungen!AK:AK,Auswertungen!$AS:$AS,'Angebotssituation AF 1'!$A30))</f>
        <v>0</v>
      </c>
      <c r="K30" s="95">
        <f ca="1">IF($A$11&gt;0,0,IFERROR(COUNTIFS(Auswertungen!$AS:$AS,'Angebotssituation AF 1'!$A30,Auswertungen!AL:AL,"&gt;0"),""))</f>
        <v>0</v>
      </c>
      <c r="L30" s="97">
        <f ca="1">IF($A$11&gt;0,0,IFERROR(SUMIFS(Auswertungen!AL:AL,Auswertungen!$AS:$AS,'Angebotssituation AF 1'!$A30)/K30,0))</f>
        <v>0</v>
      </c>
      <c r="M30" s="95">
        <f ca="1">IF($A$11&gt;0,0,IFERROR(COUNTIFS(Auswertungen!$AS:$AS,'Angebotssituation AF 1'!$A30,Auswertungen!AM:AM,"&gt;0"),""))</f>
        <v>0</v>
      </c>
      <c r="N30" s="97">
        <f ca="1">IF($A$11&gt;0,0,IFERROR(SUMIFS(Auswertungen!AM:AM,Auswertungen!$AS:$AS,'Angebotssituation AF 1'!$A30)/M30,0))</f>
        <v>0</v>
      </c>
      <c r="O30" s="96">
        <f ca="1">IF($A$11&gt;0,0,IFERROR(SUMIFS(Auswertungen!AN:AN,Auswertungen!$AS:$AS,'Angebotssituation AF 1'!$A30),""))</f>
        <v>0</v>
      </c>
      <c r="P30" s="96">
        <f ca="1">IF($A$11&gt;0,0,IFERROR(SUMIFS(Auswertungen!AO:AO,Auswertungen!$AS:$AS,'Angebotssituation AF 1'!$A30),""))</f>
        <v>0</v>
      </c>
      <c r="Q30" s="96">
        <f ca="1">IF($A$11&gt;0,0,IFERROR(SUMIFS(Auswertungen!AP:AP,Auswertungen!$AS:$AS,'Angebotssituation AF 1'!$A30),""))</f>
        <v>0</v>
      </c>
      <c r="R30" s="96">
        <f ca="1">IF($A$11&gt;0,0,IFERROR(SUMIFS(Auswertungen!AQ:AQ,Auswertungen!$AS:$AS,'Angebotssituation AF 1'!$A30),""))</f>
        <v>0</v>
      </c>
      <c r="S30" s="96">
        <f ca="1">IF($A$11&gt;0,0,IFERROR(SUMIFS(Auswertungen!AR:AR,Auswertungen!$AS:$AS,'Angebotssituation AF 1'!$A30),""))</f>
        <v>0</v>
      </c>
      <c r="T30" s="189" t="str">
        <f t="shared" ca="1" si="14"/>
        <v/>
      </c>
      <c r="U30" s="189" t="str">
        <f ca="1">IF($A$11&gt;0,0,IFERROR((SUMIFS(Auswertungen!AV:AV,Auswertungen!$AS:$AS,'Angebotssituation AF 1'!$A30)+SUMIFS(Auswertungen!AW:AW,Auswertungen!$AS:$AS,'Angebotssituation AF 1'!$A30)+SUMIFS(Auswertungen!AX:AX,Auswertungen!$AS:$AS,'Angebotssituation AF 1'!$A30)+SUMIFS(Auswertungen!AY:AY,Auswertungen!$AS:$AS,'Angebotssituation AF 1'!$A30))/(O30+P30+Q30+R30),""))</f>
        <v/>
      </c>
      <c r="V30" s="121" t="str">
        <f>IFERROR(VLOOKUP(Auswertungen!$AT$8&amp;"-"&amp;A30,Parameter!P:Q,2,FALSE),"")</f>
        <v/>
      </c>
    </row>
    <row r="31" spans="1:22" s="78" customFormat="1" ht="15.75">
      <c r="A31" s="93">
        <v>20</v>
      </c>
      <c r="B31" s="94" t="s">
        <v>1009</v>
      </c>
      <c r="C31" s="95">
        <f ca="1">IF($A$11&gt;0,0,IFERROR(COUNTIFS(Auswertungen!AS:AS,'Angebotssituation AF 1'!A31),""))</f>
        <v>0</v>
      </c>
      <c r="D31" s="166" t="str">
        <f>IFERROR(VLOOKUP(LEFT(V31,6),Bedarf_AF1!A:U,21,FALSE),"")</f>
        <v/>
      </c>
      <c r="E31" s="95">
        <f ca="1">IF($A$11&gt;0,0,SUMIFS(Auswertungen!T:T,Auswertungen!AS:AS,'Angebotssituation AF 1'!A31))</f>
        <v>0</v>
      </c>
      <c r="F31" s="96">
        <f ca="1">IF($A$11&gt;0,0,SUMIFS(Auswertungen!AI:AI,Auswertungen!$AS:$AS,'Angebotssituation AF 1'!$A31))</f>
        <v>0</v>
      </c>
      <c r="G31" s="95"/>
      <c r="H31" s="95"/>
      <c r="I31" s="97">
        <f ca="1">IF($A$11&gt;0,0,SUMIFS(Auswertungen!AJ:AJ,Auswertungen!$AS:$AS,'Angebotssituation AF 1'!$A31))</f>
        <v>0</v>
      </c>
      <c r="J31" s="97">
        <f ca="1">IF($A$11&gt;0,0,SUMIFS(Auswertungen!AK:AK,Auswertungen!$AS:$AS,'Angebotssituation AF 1'!$A31))</f>
        <v>0</v>
      </c>
      <c r="K31" s="95">
        <f ca="1">IF($A$11&gt;0,0,IFERROR(COUNTIFS(Auswertungen!$AS:$AS,'Angebotssituation AF 1'!$A31,Auswertungen!AL:AL,"&gt;0"),""))</f>
        <v>0</v>
      </c>
      <c r="L31" s="97">
        <f ca="1">IF($A$11&gt;0,0,IFERROR(SUMIFS(Auswertungen!AL:AL,Auswertungen!$AS:$AS,'Angebotssituation AF 1'!$A31)/K31,0))</f>
        <v>0</v>
      </c>
      <c r="M31" s="95">
        <f ca="1">IF($A$11&gt;0,0,IFERROR(COUNTIFS(Auswertungen!$AS:$AS,'Angebotssituation AF 1'!$A31,Auswertungen!AM:AM,"&gt;0"),""))</f>
        <v>0</v>
      </c>
      <c r="N31" s="97">
        <f ca="1">IF($A$11&gt;0,0,IFERROR(SUMIFS(Auswertungen!AM:AM,Auswertungen!$AS:$AS,'Angebotssituation AF 1'!$A31)/M31,0))</f>
        <v>0</v>
      </c>
      <c r="O31" s="96">
        <f ca="1">IF($A$11&gt;0,0,IFERROR(SUMIFS(Auswertungen!AN:AN,Auswertungen!$AS:$AS,'Angebotssituation AF 1'!$A31),""))</f>
        <v>0</v>
      </c>
      <c r="P31" s="96">
        <f ca="1">IF($A$11&gt;0,0,IFERROR(SUMIFS(Auswertungen!AO:AO,Auswertungen!$AS:$AS,'Angebotssituation AF 1'!$A31),""))</f>
        <v>0</v>
      </c>
      <c r="Q31" s="96">
        <f ca="1">IF($A$11&gt;0,0,IFERROR(SUMIFS(Auswertungen!AP:AP,Auswertungen!$AS:$AS,'Angebotssituation AF 1'!$A31),""))</f>
        <v>0</v>
      </c>
      <c r="R31" s="96">
        <f ca="1">IF($A$11&gt;0,0,IFERROR(SUMIFS(Auswertungen!AQ:AQ,Auswertungen!$AS:$AS,'Angebotssituation AF 1'!$A31),""))</f>
        <v>0</v>
      </c>
      <c r="S31" s="96">
        <f ca="1">IF($A$11&gt;0,0,IFERROR(SUMIFS(Auswertungen!AR:AR,Auswertungen!$AS:$AS,'Angebotssituation AF 1'!$A31),""))</f>
        <v>0</v>
      </c>
      <c r="T31" s="189" t="str">
        <f t="shared" ca="1" si="14"/>
        <v/>
      </c>
      <c r="U31" s="189" t="str">
        <f ca="1">IF($A$11&gt;0,0,IFERROR((SUMIFS(Auswertungen!AV:AV,Auswertungen!$AS:$AS,'Angebotssituation AF 1'!$A31)+SUMIFS(Auswertungen!AW:AW,Auswertungen!$AS:$AS,'Angebotssituation AF 1'!$A31)+SUMIFS(Auswertungen!AX:AX,Auswertungen!$AS:$AS,'Angebotssituation AF 1'!$A31)+SUMIFS(Auswertungen!AY:AY,Auswertungen!$AS:$AS,'Angebotssituation AF 1'!$A31))/(O31+P31+Q31+R31),""))</f>
        <v/>
      </c>
      <c r="V31" s="122" t="str">
        <f>IFERROR(VLOOKUP(Auswertungen!$AT$8&amp;"-"&amp;A31,Parameter!P:Q,2,FALSE),"")</f>
        <v/>
      </c>
    </row>
    <row r="32" spans="1:22" s="78" customFormat="1" ht="15.75">
      <c r="A32" s="79"/>
      <c r="B32" s="98"/>
      <c r="C32" s="99"/>
      <c r="D32" s="99"/>
      <c r="E32" s="99"/>
      <c r="F32" s="99"/>
      <c r="G32" s="99"/>
      <c r="H32" s="99"/>
      <c r="I32" s="99"/>
      <c r="J32" s="99"/>
      <c r="K32" s="99"/>
      <c r="L32" s="99"/>
      <c r="M32" s="99"/>
      <c r="N32" s="99"/>
      <c r="O32" s="99"/>
      <c r="P32" s="99"/>
      <c r="Q32" s="99"/>
      <c r="R32" s="99"/>
      <c r="S32" s="99"/>
      <c r="T32" s="99"/>
      <c r="U32" s="99"/>
      <c r="V32" s="99"/>
    </row>
    <row r="34" spans="1:22" ht="21.2" customHeight="1">
      <c r="A34" s="100"/>
      <c r="B34" s="100"/>
      <c r="C34" s="100"/>
      <c r="D34" s="100"/>
      <c r="E34" s="100"/>
      <c r="F34" s="100"/>
      <c r="G34" s="100"/>
      <c r="H34" s="100"/>
      <c r="I34" s="100"/>
      <c r="J34" s="100"/>
      <c r="K34" s="100"/>
      <c r="L34" s="100"/>
      <c r="Q34" s="101"/>
      <c r="R34" s="100"/>
      <c r="S34" s="100"/>
      <c r="T34" s="100"/>
      <c r="U34" s="100"/>
      <c r="V34" s="100"/>
    </row>
  </sheetData>
  <sheetProtection sheet="1" objects="1" scenarios="1" selectLockedCells="1"/>
  <mergeCells count="20">
    <mergeCell ref="A1:W1"/>
    <mergeCell ref="A2:V2"/>
    <mergeCell ref="A3:V3"/>
    <mergeCell ref="A5:A7"/>
    <mergeCell ref="B5:B7"/>
    <mergeCell ref="C5:J5"/>
    <mergeCell ref="K5:N5"/>
    <mergeCell ref="O5:S5"/>
    <mergeCell ref="C6:C7"/>
    <mergeCell ref="D6:F6"/>
    <mergeCell ref="V6:V10"/>
    <mergeCell ref="G10:H10"/>
    <mergeCell ref="T8:T9"/>
    <mergeCell ref="G6:H6"/>
    <mergeCell ref="I6:J6"/>
    <mergeCell ref="K6:L6"/>
    <mergeCell ref="M6:N6"/>
    <mergeCell ref="O6:R6"/>
    <mergeCell ref="D8:D9"/>
    <mergeCell ref="S6:S7"/>
  </mergeCells>
  <conditionalFormatting sqref="C12:C31 E12:S31">
    <cfRule type="cellIs" dxfId="23" priority="12" operator="greaterThan">
      <formula>0</formula>
    </cfRule>
  </conditionalFormatting>
  <conditionalFormatting sqref="D12">
    <cfRule type="cellIs" dxfId="22" priority="5" operator="lessThan">
      <formula>$E12</formula>
    </cfRule>
  </conditionalFormatting>
  <conditionalFormatting sqref="D13:D31">
    <cfRule type="cellIs" dxfId="21" priority="4" operator="lessThan">
      <formula>$E13</formula>
    </cfRule>
  </conditionalFormatting>
  <conditionalFormatting sqref="V13">
    <cfRule type="expression" dxfId="20" priority="3">
      <formula>C13&gt;0</formula>
    </cfRule>
  </conditionalFormatting>
  <conditionalFormatting sqref="V12">
    <cfRule type="expression" dxfId="19" priority="2">
      <formula>C12&gt;0</formula>
    </cfRule>
  </conditionalFormatting>
  <conditionalFormatting sqref="V14:V31">
    <cfRule type="expression" dxfId="18" priority="1">
      <formula>C14&gt;0</formula>
    </cfRule>
  </conditionalFormatting>
  <pageMargins left="0.31496062992125984" right="0.31496062992125984" top="0.78740157480314965" bottom="0.78740157480314965" header="0.31496062992125984" footer="0.31496062992125984"/>
  <pageSetup paperSize="9" scale="60" fitToHeight="2" orientation="landscape" copies="2" r:id="rId1"/>
  <headerFooter differentFirst="1" scaleWithDoc="0">
    <oddHeader>&amp;L&amp;"Calibri,Standard"&amp;K000000Jugendförderplan 2022 - 2025&amp;R&amp;"Calibri,Standard"&amp;K000000Jugendamt [Bezirk einfügen]</oddHeader>
    <oddFooter>&amp;L&amp;"Calibri,Standard"&amp;K000000&amp;P&amp;R&amp;"Calibri,Standard"&amp;K000000[Logo einfügen]</oddFooter>
    <firstHeader>&amp;LJugendförderplan 2022 - 2025&amp;RJugendamt [Bezirk einfügen]</firstHeader>
    <firstFooter>&amp;LSeite &amp;P von &amp;N&amp;R[Logo einfügen]</firstFooter>
  </headerFooter>
  <ignoredErrors>
    <ignoredError sqref="C8:C9 E8:F9 I8:J9 K10 K8 O8:S8 O9:S9 K9 M9 M8 L8 N8" unlockedFormula="1"/>
    <ignoredError sqref="L10 N10" formula="1" unlockedFormula="1"/>
    <ignoredError sqref="D10"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U226"/>
  <sheetViews>
    <sheetView workbookViewId="0">
      <pane xSplit="2" ySplit="6" topLeftCell="C7" activePane="bottomRight" state="frozen"/>
      <selection pane="topRight" activeCell="C1" sqref="C1"/>
      <selection pane="bottomLeft" activeCell="A7" sqref="A7"/>
      <selection pane="bottomRight" activeCell="N26" sqref="N26"/>
    </sheetView>
  </sheetViews>
  <sheetFormatPr baseColWidth="10" defaultRowHeight="15"/>
  <cols>
    <col min="2" max="2" width="38.5703125" bestFit="1" customWidth="1"/>
  </cols>
  <sheetData>
    <row r="1" spans="1:21">
      <c r="A1" s="117" t="s">
        <v>1635</v>
      </c>
    </row>
    <row r="2" spans="1:21">
      <c r="A2" t="s">
        <v>1636</v>
      </c>
    </row>
    <row r="3" spans="1:21" ht="15.75" thickBot="1"/>
    <row r="4" spans="1:21">
      <c r="A4" s="124"/>
      <c r="B4" s="124"/>
      <c r="C4" s="304" t="s">
        <v>1637</v>
      </c>
      <c r="D4" s="305"/>
      <c r="E4" s="305"/>
      <c r="F4" s="305"/>
      <c r="G4" s="306"/>
      <c r="H4" s="304" t="s">
        <v>1638</v>
      </c>
      <c r="I4" s="305"/>
      <c r="J4" s="305"/>
      <c r="K4" s="305"/>
      <c r="L4" s="306"/>
      <c r="M4" s="304" t="s">
        <v>1639</v>
      </c>
      <c r="N4" s="305"/>
      <c r="O4" s="305"/>
      <c r="P4" s="305"/>
      <c r="Q4" s="305"/>
      <c r="R4" s="305"/>
      <c r="S4" s="306"/>
      <c r="T4" s="307" t="s">
        <v>1640</v>
      </c>
      <c r="U4" s="307"/>
    </row>
    <row r="5" spans="1:21">
      <c r="A5" s="308"/>
      <c r="B5" s="308"/>
      <c r="C5" s="125" t="s">
        <v>1641</v>
      </c>
      <c r="D5" s="126" t="s">
        <v>1642</v>
      </c>
      <c r="E5" s="126" t="s">
        <v>1643</v>
      </c>
      <c r="F5" s="126" t="s">
        <v>1644</v>
      </c>
      <c r="G5" s="127"/>
      <c r="H5" s="125" t="s">
        <v>1641</v>
      </c>
      <c r="I5" s="126" t="s">
        <v>1642</v>
      </c>
      <c r="J5" s="126" t="s">
        <v>1643</v>
      </c>
      <c r="K5" s="126" t="s">
        <v>1644</v>
      </c>
      <c r="L5" s="128" t="s">
        <v>1645</v>
      </c>
      <c r="M5" s="125" t="s">
        <v>1646</v>
      </c>
      <c r="N5" s="126" t="s">
        <v>1647</v>
      </c>
      <c r="O5" s="126" t="s">
        <v>1648</v>
      </c>
      <c r="P5" s="126" t="s">
        <v>1602</v>
      </c>
      <c r="Q5" s="126"/>
      <c r="R5" s="126" t="s">
        <v>1649</v>
      </c>
      <c r="S5" s="129" t="s">
        <v>1650</v>
      </c>
      <c r="T5" s="130" t="s">
        <v>1651</v>
      </c>
      <c r="U5" s="130" t="s">
        <v>1652</v>
      </c>
    </row>
    <row r="6" spans="1:21" ht="15.75" thickBot="1">
      <c r="A6" s="131" t="s">
        <v>1282</v>
      </c>
      <c r="B6" s="131" t="s">
        <v>1653</v>
      </c>
      <c r="C6" s="132" t="s">
        <v>1654</v>
      </c>
      <c r="D6" s="133" t="s">
        <v>1655</v>
      </c>
      <c r="E6" s="133" t="s">
        <v>1656</v>
      </c>
      <c r="F6" s="133" t="s">
        <v>1657</v>
      </c>
      <c r="G6" s="134" t="s">
        <v>989</v>
      </c>
      <c r="H6" s="135">
        <v>0.09</v>
      </c>
      <c r="I6" s="136">
        <v>0.17</v>
      </c>
      <c r="J6" s="136">
        <v>0.05</v>
      </c>
      <c r="K6" s="136">
        <v>0.01</v>
      </c>
      <c r="L6" s="134" t="s">
        <v>1658</v>
      </c>
      <c r="M6" s="132" t="s">
        <v>1659</v>
      </c>
      <c r="N6" s="133" t="s">
        <v>1659</v>
      </c>
      <c r="O6" s="133" t="s">
        <v>1660</v>
      </c>
      <c r="P6" s="133" t="s">
        <v>1661</v>
      </c>
      <c r="Q6" s="133" t="s">
        <v>1662</v>
      </c>
      <c r="R6" s="133" t="s">
        <v>1663</v>
      </c>
      <c r="S6" s="137" t="s">
        <v>1664</v>
      </c>
      <c r="T6" s="130" t="s">
        <v>1665</v>
      </c>
      <c r="U6" s="130" t="s">
        <v>1664</v>
      </c>
    </row>
    <row r="7" spans="1:21">
      <c r="A7" s="138" t="s">
        <v>69</v>
      </c>
      <c r="B7" s="138" t="s">
        <v>176</v>
      </c>
      <c r="C7" s="139">
        <v>12919</v>
      </c>
      <c r="D7" s="139">
        <v>23253</v>
      </c>
      <c r="E7" s="139">
        <v>10770</v>
      </c>
      <c r="F7" s="139">
        <v>39773</v>
      </c>
      <c r="G7" s="140">
        <v>86715</v>
      </c>
      <c r="H7" s="139">
        <v>1162.71</v>
      </c>
      <c r="I7" s="139">
        <v>3953.01</v>
      </c>
      <c r="J7" s="139">
        <v>538.5</v>
      </c>
      <c r="K7" s="139">
        <v>397.73</v>
      </c>
      <c r="L7" s="140">
        <v>6051.9500000000007</v>
      </c>
      <c r="M7" s="139">
        <v>15454</v>
      </c>
      <c r="N7" s="139">
        <v>36172</v>
      </c>
      <c r="O7" s="141">
        <v>42.723653654760589</v>
      </c>
      <c r="P7" s="141">
        <v>16.783064189998885</v>
      </c>
      <c r="Q7" s="141">
        <v>9.9573017175265868</v>
      </c>
      <c r="R7" s="139">
        <v>602.61092129385031</v>
      </c>
      <c r="S7" s="139">
        <v>6654.5609212938507</v>
      </c>
      <c r="T7" s="142">
        <v>332.72804606469253</v>
      </c>
      <c r="U7" s="143">
        <v>6321.8328752291582</v>
      </c>
    </row>
    <row r="8" spans="1:21">
      <c r="A8" s="138" t="s">
        <v>71</v>
      </c>
      <c r="B8" s="138" t="s">
        <v>1666</v>
      </c>
      <c r="C8" s="142">
        <v>9653</v>
      </c>
      <c r="D8" s="142">
        <v>16423</v>
      </c>
      <c r="E8" s="142">
        <v>6811</v>
      </c>
      <c r="F8" s="142">
        <v>24071</v>
      </c>
      <c r="G8" s="144">
        <v>56958</v>
      </c>
      <c r="H8" s="142">
        <v>868.77</v>
      </c>
      <c r="I8" s="142">
        <v>2791.9100000000003</v>
      </c>
      <c r="J8" s="142">
        <v>340.55</v>
      </c>
      <c r="K8" s="142">
        <v>240.71</v>
      </c>
      <c r="L8" s="144">
        <v>4241.9400000000005</v>
      </c>
      <c r="M8" s="142">
        <v>7913</v>
      </c>
      <c r="N8" s="142">
        <v>26076</v>
      </c>
      <c r="O8" s="145">
        <v>30.345911949685533</v>
      </c>
      <c r="P8" s="145">
        <v>4.4053224849238291</v>
      </c>
      <c r="Q8" s="145">
        <v>2.6136541366224404</v>
      </c>
      <c r="R8" s="142">
        <v>110.86964028304196</v>
      </c>
      <c r="S8" s="142">
        <v>4352.8096402830424</v>
      </c>
      <c r="T8" s="142">
        <v>217.64048201415213</v>
      </c>
      <c r="U8" s="143">
        <v>4135.16915826889</v>
      </c>
    </row>
    <row r="9" spans="1:21">
      <c r="A9" s="138" t="s">
        <v>73</v>
      </c>
      <c r="B9" s="138" t="s">
        <v>317</v>
      </c>
      <c r="C9" s="142">
        <v>16845</v>
      </c>
      <c r="D9" s="142">
        <v>28140</v>
      </c>
      <c r="E9" s="142">
        <v>9263</v>
      </c>
      <c r="F9" s="142">
        <v>23585</v>
      </c>
      <c r="G9" s="144">
        <v>77833</v>
      </c>
      <c r="H9" s="142">
        <v>1516.05</v>
      </c>
      <c r="I9" s="142">
        <v>4783.8</v>
      </c>
      <c r="J9" s="142">
        <v>463.15000000000003</v>
      </c>
      <c r="K9" s="142">
        <v>235.85</v>
      </c>
      <c r="L9" s="144">
        <v>6998.85</v>
      </c>
      <c r="M9" s="142">
        <v>4660</v>
      </c>
      <c r="N9" s="142">
        <v>44985</v>
      </c>
      <c r="O9" s="145">
        <v>10.359008558408359</v>
      </c>
      <c r="P9" s="145">
        <v>0</v>
      </c>
      <c r="Q9" s="145">
        <v>0</v>
      </c>
      <c r="R9" s="142">
        <v>0</v>
      </c>
      <c r="S9" s="142">
        <v>6998.85</v>
      </c>
      <c r="T9" s="142">
        <v>349.94250000000005</v>
      </c>
      <c r="U9" s="143">
        <v>6648.9075000000003</v>
      </c>
    </row>
    <row r="10" spans="1:21">
      <c r="A10" s="138" t="s">
        <v>75</v>
      </c>
      <c r="B10" s="138" t="s">
        <v>1667</v>
      </c>
      <c r="C10" s="142">
        <v>9741</v>
      </c>
      <c r="D10" s="142">
        <v>18828</v>
      </c>
      <c r="E10" s="142">
        <v>8280</v>
      </c>
      <c r="F10" s="142">
        <v>25827</v>
      </c>
      <c r="G10" s="144">
        <v>62676</v>
      </c>
      <c r="H10" s="142">
        <v>876.68999999999994</v>
      </c>
      <c r="I10" s="142">
        <v>3200.76</v>
      </c>
      <c r="J10" s="142">
        <v>414</v>
      </c>
      <c r="K10" s="142">
        <v>258.27</v>
      </c>
      <c r="L10" s="144">
        <v>4749.7200000000012</v>
      </c>
      <c r="M10" s="142">
        <v>4901</v>
      </c>
      <c r="N10" s="142">
        <v>28569</v>
      </c>
      <c r="O10" s="145">
        <v>17.154958171444573</v>
      </c>
      <c r="P10" s="145">
        <v>0</v>
      </c>
      <c r="Q10" s="145">
        <v>0</v>
      </c>
      <c r="R10" s="142">
        <v>0</v>
      </c>
      <c r="S10" s="142">
        <v>4749.7200000000012</v>
      </c>
      <c r="T10" s="142">
        <v>237.48600000000008</v>
      </c>
      <c r="U10" s="143">
        <v>4512.2340000000013</v>
      </c>
    </row>
    <row r="11" spans="1:21">
      <c r="A11" s="138" t="s">
        <v>77</v>
      </c>
      <c r="B11" s="138" t="s">
        <v>481</v>
      </c>
      <c r="C11" s="142">
        <v>9697</v>
      </c>
      <c r="D11" s="142">
        <v>18169</v>
      </c>
      <c r="E11" s="142">
        <v>7457</v>
      </c>
      <c r="F11" s="142">
        <v>17492</v>
      </c>
      <c r="G11" s="144">
        <v>52815</v>
      </c>
      <c r="H11" s="142">
        <v>872.73</v>
      </c>
      <c r="I11" s="142">
        <v>3088.73</v>
      </c>
      <c r="J11" s="142">
        <v>372.85</v>
      </c>
      <c r="K11" s="142">
        <v>174.92000000000002</v>
      </c>
      <c r="L11" s="144">
        <v>4509.2300000000005</v>
      </c>
      <c r="M11" s="142">
        <v>9344</v>
      </c>
      <c r="N11" s="142">
        <v>27866</v>
      </c>
      <c r="O11" s="145">
        <v>33.531902677097534</v>
      </c>
      <c r="P11" s="145">
        <v>7.5913132123358302</v>
      </c>
      <c r="Q11" s="145">
        <v>4.5038852995937244</v>
      </c>
      <c r="R11" s="142">
        <v>203.09054709487012</v>
      </c>
      <c r="S11" s="142">
        <v>4712.3205470948706</v>
      </c>
      <c r="T11" s="142">
        <v>235.61602735474355</v>
      </c>
      <c r="U11" s="143">
        <v>4476.7045197401267</v>
      </c>
    </row>
    <row r="12" spans="1:21">
      <c r="A12" s="138" t="s">
        <v>79</v>
      </c>
      <c r="B12" s="138" t="s">
        <v>1668</v>
      </c>
      <c r="C12" s="142">
        <v>10980</v>
      </c>
      <c r="D12" s="142">
        <v>21716</v>
      </c>
      <c r="E12" s="142">
        <v>8881</v>
      </c>
      <c r="F12" s="142">
        <v>20113</v>
      </c>
      <c r="G12" s="144">
        <v>61690</v>
      </c>
      <c r="H12" s="142">
        <v>988.19999999999993</v>
      </c>
      <c r="I12" s="142">
        <v>3691.7200000000003</v>
      </c>
      <c r="J12" s="142">
        <v>444.05</v>
      </c>
      <c r="K12" s="142">
        <v>201.13</v>
      </c>
      <c r="L12" s="144">
        <v>5325.1</v>
      </c>
      <c r="M12" s="142">
        <v>3298</v>
      </c>
      <c r="N12" s="142">
        <v>32696</v>
      </c>
      <c r="O12" s="145">
        <v>10.086860778076829</v>
      </c>
      <c r="P12" s="145">
        <v>0</v>
      </c>
      <c r="Q12" s="145">
        <v>0</v>
      </c>
      <c r="R12" s="142">
        <v>0</v>
      </c>
      <c r="S12" s="142">
        <v>5325.1</v>
      </c>
      <c r="T12" s="142">
        <v>266.25500000000005</v>
      </c>
      <c r="U12" s="143">
        <v>5058.8450000000003</v>
      </c>
    </row>
    <row r="13" spans="1:21">
      <c r="A13" s="138" t="s">
        <v>81</v>
      </c>
      <c r="B13" s="138" t="s">
        <v>1669</v>
      </c>
      <c r="C13" s="142">
        <v>11675</v>
      </c>
      <c r="D13" s="142">
        <v>22267</v>
      </c>
      <c r="E13" s="142">
        <v>9255</v>
      </c>
      <c r="F13" s="142">
        <v>25360</v>
      </c>
      <c r="G13" s="144">
        <v>68557</v>
      </c>
      <c r="H13" s="142">
        <v>1050.75</v>
      </c>
      <c r="I13" s="142">
        <v>3785.3900000000003</v>
      </c>
      <c r="J13" s="142">
        <v>462.75</v>
      </c>
      <c r="K13" s="142">
        <v>253.6</v>
      </c>
      <c r="L13" s="144">
        <v>5552.4900000000007</v>
      </c>
      <c r="M13" s="142">
        <v>8886</v>
      </c>
      <c r="N13" s="142">
        <v>33942</v>
      </c>
      <c r="O13" s="145">
        <v>26.179954039243412</v>
      </c>
      <c r="P13" s="145">
        <v>0.23936457448170856</v>
      </c>
      <c r="Q13" s="145">
        <v>0.14201371463633156</v>
      </c>
      <c r="R13" s="142">
        <v>7.8852973038108471</v>
      </c>
      <c r="S13" s="142">
        <v>5560.3752973038117</v>
      </c>
      <c r="T13" s="142">
        <v>278.01876486519058</v>
      </c>
      <c r="U13" s="143">
        <v>5282.3565324386209</v>
      </c>
    </row>
    <row r="14" spans="1:21">
      <c r="A14" s="138" t="s">
        <v>83</v>
      </c>
      <c r="B14" s="138" t="s">
        <v>639</v>
      </c>
      <c r="C14" s="142">
        <v>11855</v>
      </c>
      <c r="D14" s="142">
        <v>21583</v>
      </c>
      <c r="E14" s="142">
        <v>8918</v>
      </c>
      <c r="F14" s="142">
        <v>24538</v>
      </c>
      <c r="G14" s="144">
        <v>66894</v>
      </c>
      <c r="H14" s="142">
        <v>1066.95</v>
      </c>
      <c r="I14" s="142">
        <v>3669.11</v>
      </c>
      <c r="J14" s="142">
        <v>445.90000000000003</v>
      </c>
      <c r="K14" s="142">
        <v>245.38</v>
      </c>
      <c r="L14" s="144">
        <v>5427.34</v>
      </c>
      <c r="M14" s="142">
        <v>14310</v>
      </c>
      <c r="N14" s="142">
        <v>33438</v>
      </c>
      <c r="O14" s="145">
        <v>42.795621747712183</v>
      </c>
      <c r="P14" s="145">
        <v>16.855032282950479</v>
      </c>
      <c r="Q14" s="145">
        <v>10</v>
      </c>
      <c r="R14" s="142">
        <v>542.73400000000004</v>
      </c>
      <c r="S14" s="142">
        <v>5970.0740000000005</v>
      </c>
      <c r="T14" s="142">
        <v>298.50370000000004</v>
      </c>
      <c r="U14" s="143">
        <v>5671.5703000000003</v>
      </c>
    </row>
    <row r="15" spans="1:21">
      <c r="A15" s="138" t="s">
        <v>85</v>
      </c>
      <c r="B15" s="138" t="s">
        <v>1670</v>
      </c>
      <c r="C15" s="142">
        <v>9545</v>
      </c>
      <c r="D15" s="142">
        <v>16464</v>
      </c>
      <c r="E15" s="142">
        <v>6660</v>
      </c>
      <c r="F15" s="142">
        <v>16462</v>
      </c>
      <c r="G15" s="144">
        <v>49131</v>
      </c>
      <c r="H15" s="142">
        <v>859.05</v>
      </c>
      <c r="I15" s="142">
        <v>2798.88</v>
      </c>
      <c r="J15" s="142">
        <v>333</v>
      </c>
      <c r="K15" s="142">
        <v>164.62</v>
      </c>
      <c r="L15" s="144">
        <v>4155.55</v>
      </c>
      <c r="M15" s="142">
        <v>4517</v>
      </c>
      <c r="N15" s="142">
        <v>26009</v>
      </c>
      <c r="O15" s="145">
        <v>17.367065246645392</v>
      </c>
      <c r="P15" s="145">
        <v>0</v>
      </c>
      <c r="Q15" s="145">
        <v>0</v>
      </c>
      <c r="R15" s="142">
        <v>0</v>
      </c>
      <c r="S15" s="142">
        <v>4155.55</v>
      </c>
      <c r="T15" s="142">
        <v>207.77750000000003</v>
      </c>
      <c r="U15" s="143">
        <v>3947.7725</v>
      </c>
    </row>
    <row r="16" spans="1:21">
      <c r="A16" s="138" t="s">
        <v>87</v>
      </c>
      <c r="B16" s="138" t="s">
        <v>1671</v>
      </c>
      <c r="C16" s="142">
        <v>11101</v>
      </c>
      <c r="D16" s="142">
        <v>19227</v>
      </c>
      <c r="E16" s="142">
        <v>6696</v>
      </c>
      <c r="F16" s="142">
        <v>14521</v>
      </c>
      <c r="G16" s="144">
        <v>51545</v>
      </c>
      <c r="H16" s="142">
        <v>999.08999999999992</v>
      </c>
      <c r="I16" s="142">
        <v>3268.59</v>
      </c>
      <c r="J16" s="142">
        <v>334.8</v>
      </c>
      <c r="K16" s="142">
        <v>145.21</v>
      </c>
      <c r="L16" s="144">
        <v>4747.6900000000005</v>
      </c>
      <c r="M16" s="142">
        <v>7486</v>
      </c>
      <c r="N16" s="142">
        <v>30328</v>
      </c>
      <c r="O16" s="145">
        <v>24.683460828277497</v>
      </c>
      <c r="P16" s="145">
        <v>0</v>
      </c>
      <c r="Q16" s="145">
        <v>0</v>
      </c>
      <c r="R16" s="142">
        <v>0</v>
      </c>
      <c r="S16" s="142">
        <v>4747.6900000000005</v>
      </c>
      <c r="T16" s="142">
        <v>237.38450000000003</v>
      </c>
      <c r="U16" s="143">
        <v>4510.3055000000004</v>
      </c>
    </row>
    <row r="17" spans="1:21">
      <c r="A17" s="138" t="s">
        <v>89</v>
      </c>
      <c r="B17" s="138" t="s">
        <v>834</v>
      </c>
      <c r="C17" s="142">
        <v>11113</v>
      </c>
      <c r="D17" s="142">
        <v>18210</v>
      </c>
      <c r="E17" s="142">
        <v>6927</v>
      </c>
      <c r="F17" s="142">
        <v>20947</v>
      </c>
      <c r="G17" s="144">
        <v>57197</v>
      </c>
      <c r="H17" s="142">
        <v>1000.17</v>
      </c>
      <c r="I17" s="142">
        <v>3095.7000000000003</v>
      </c>
      <c r="J17" s="142">
        <v>346.35</v>
      </c>
      <c r="K17" s="142">
        <v>209.47</v>
      </c>
      <c r="L17" s="144">
        <v>4651.6900000000005</v>
      </c>
      <c r="M17" s="142">
        <v>7143</v>
      </c>
      <c r="N17" s="142">
        <v>29323</v>
      </c>
      <c r="O17" s="145">
        <v>24.359717627800702</v>
      </c>
      <c r="P17" s="145">
        <v>0</v>
      </c>
      <c r="Q17" s="145">
        <v>0</v>
      </c>
      <c r="R17" s="142">
        <v>0</v>
      </c>
      <c r="S17" s="142">
        <v>4651.6900000000005</v>
      </c>
      <c r="T17" s="142">
        <v>232.58450000000005</v>
      </c>
      <c r="U17" s="143">
        <v>4419.1055000000006</v>
      </c>
    </row>
    <row r="18" spans="1:21">
      <c r="A18" s="138" t="s">
        <v>91</v>
      </c>
      <c r="B18" s="138" t="s">
        <v>909</v>
      </c>
      <c r="C18" s="142">
        <v>10080</v>
      </c>
      <c r="D18" s="142">
        <v>19391</v>
      </c>
      <c r="E18" s="142">
        <v>7965</v>
      </c>
      <c r="F18" s="142">
        <v>18134</v>
      </c>
      <c r="G18" s="144">
        <v>55570</v>
      </c>
      <c r="H18" s="142">
        <v>907.19999999999993</v>
      </c>
      <c r="I18" s="142">
        <v>3296.4700000000003</v>
      </c>
      <c r="J18" s="142">
        <v>398.25</v>
      </c>
      <c r="K18" s="142">
        <v>181.34</v>
      </c>
      <c r="L18" s="144">
        <v>4783.26</v>
      </c>
      <c r="M18" s="142">
        <v>9342</v>
      </c>
      <c r="N18" s="142">
        <v>29471</v>
      </c>
      <c r="O18" s="145">
        <v>31.698958297987851</v>
      </c>
      <c r="P18" s="145">
        <v>5.7583688332261467</v>
      </c>
      <c r="Q18" s="145">
        <v>3.4164092578161127</v>
      </c>
      <c r="R18" s="142">
        <v>163.41573746541499</v>
      </c>
      <c r="S18" s="142">
        <v>4946.6757374654153</v>
      </c>
      <c r="T18" s="142">
        <v>247.33378687327078</v>
      </c>
      <c r="U18" s="143">
        <v>4699.3419505921447</v>
      </c>
    </row>
    <row r="19" spans="1:21">
      <c r="A19" s="146"/>
      <c r="B19" s="146" t="s">
        <v>1672</v>
      </c>
      <c r="C19" s="147">
        <v>135204</v>
      </c>
      <c r="D19" s="147">
        <v>243671</v>
      </c>
      <c r="E19" s="147">
        <v>97883</v>
      </c>
      <c r="F19" s="147">
        <v>270823</v>
      </c>
      <c r="G19" s="143">
        <v>747581</v>
      </c>
      <c r="H19" s="147">
        <v>12168.359999999999</v>
      </c>
      <c r="I19" s="147">
        <v>41424.070000000007</v>
      </c>
      <c r="J19" s="147">
        <v>4894.1500000000005</v>
      </c>
      <c r="K19" s="147">
        <v>2708.23</v>
      </c>
      <c r="L19" s="143">
        <v>61194.810000000005</v>
      </c>
      <c r="M19" s="147">
        <v>97254</v>
      </c>
      <c r="N19" s="147">
        <v>378875</v>
      </c>
      <c r="O19" s="148">
        <v>25.940589464761704</v>
      </c>
      <c r="P19" s="148"/>
      <c r="Q19" s="149"/>
      <c r="R19" s="147">
        <v>1630.6061434409883</v>
      </c>
      <c r="S19" s="147">
        <v>62825.416143441005</v>
      </c>
      <c r="T19" s="147">
        <v>3141.2708071720504</v>
      </c>
      <c r="U19" s="143">
        <v>59684.145336268957</v>
      </c>
    </row>
    <row r="20" spans="1:21" ht="15.75" thickBot="1"/>
    <row r="21" spans="1:21">
      <c r="A21" s="150"/>
      <c r="B21" s="150"/>
      <c r="C21" s="126" t="s">
        <v>1641</v>
      </c>
      <c r="D21" s="126" t="s">
        <v>1642</v>
      </c>
      <c r="E21" s="126" t="s">
        <v>1643</v>
      </c>
      <c r="F21" s="126" t="s">
        <v>1644</v>
      </c>
      <c r="G21" s="127"/>
      <c r="H21" s="125" t="s">
        <v>1641</v>
      </c>
      <c r="I21" s="126" t="s">
        <v>1642</v>
      </c>
      <c r="J21" s="126" t="s">
        <v>1643</v>
      </c>
      <c r="K21" s="126" t="s">
        <v>1644</v>
      </c>
      <c r="L21" s="128" t="s">
        <v>1645</v>
      </c>
      <c r="M21" s="151" t="s">
        <v>1646</v>
      </c>
      <c r="N21" s="152" t="s">
        <v>1673</v>
      </c>
      <c r="O21" s="152" t="s">
        <v>1674</v>
      </c>
      <c r="P21" s="309" t="s">
        <v>1675</v>
      </c>
      <c r="Q21" s="309"/>
      <c r="R21" s="309"/>
      <c r="S21" s="153" t="s">
        <v>1650</v>
      </c>
      <c r="T21" s="130" t="s">
        <v>1651</v>
      </c>
      <c r="U21" s="130" t="s">
        <v>1652</v>
      </c>
    </row>
    <row r="22" spans="1:21" ht="15.75" thickBot="1">
      <c r="A22" s="154" t="s">
        <v>170</v>
      </c>
      <c r="B22" s="154" t="s">
        <v>1676</v>
      </c>
      <c r="C22" s="133" t="s">
        <v>1654</v>
      </c>
      <c r="D22" s="133" t="s">
        <v>1655</v>
      </c>
      <c r="E22" s="133" t="s">
        <v>1656</v>
      </c>
      <c r="F22" s="133" t="s">
        <v>1657</v>
      </c>
      <c r="G22" s="134" t="s">
        <v>989</v>
      </c>
      <c r="H22" s="135">
        <v>0.09</v>
      </c>
      <c r="I22" s="136">
        <v>0.17</v>
      </c>
      <c r="J22" s="136">
        <v>0.05</v>
      </c>
      <c r="K22" s="136">
        <v>0.01</v>
      </c>
      <c r="L22" s="134" t="s">
        <v>1658</v>
      </c>
      <c r="M22" s="132" t="s">
        <v>1659</v>
      </c>
      <c r="N22" s="133" t="s">
        <v>1677</v>
      </c>
      <c r="O22" s="133" t="s">
        <v>1582</v>
      </c>
      <c r="P22" s="311" t="s">
        <v>1678</v>
      </c>
      <c r="Q22" s="311"/>
      <c r="R22" s="311"/>
      <c r="S22" s="137" t="s">
        <v>1664</v>
      </c>
      <c r="T22" s="130" t="s">
        <v>1665</v>
      </c>
      <c r="U22" s="130" t="s">
        <v>1664</v>
      </c>
    </row>
    <row r="23" spans="1:21">
      <c r="A23" s="155" t="s">
        <v>187</v>
      </c>
      <c r="B23" s="155" t="s">
        <v>188</v>
      </c>
      <c r="C23" s="142">
        <v>3668</v>
      </c>
      <c r="D23" s="142">
        <v>5907</v>
      </c>
      <c r="E23" s="142">
        <v>2516</v>
      </c>
      <c r="F23" s="142">
        <v>9769</v>
      </c>
      <c r="G23" s="144">
        <v>21860</v>
      </c>
      <c r="H23" s="139">
        <v>330.12</v>
      </c>
      <c r="I23" s="139">
        <v>1004.19</v>
      </c>
      <c r="J23" s="139">
        <v>125.80000000000001</v>
      </c>
      <c r="K23" s="139">
        <v>97.69</v>
      </c>
      <c r="L23" s="140">
        <v>1557.8</v>
      </c>
      <c r="M23" s="139">
        <v>1487</v>
      </c>
      <c r="N23" s="156">
        <v>9.6221043095638663</v>
      </c>
      <c r="O23" s="157">
        <v>602.61092129385031</v>
      </c>
      <c r="P23" s="310">
        <v>57.983851427718093</v>
      </c>
      <c r="Q23" s="310"/>
      <c r="R23" s="310"/>
      <c r="S23" s="139">
        <v>1615.783851427718</v>
      </c>
      <c r="T23" s="142">
        <v>80.789192571385911</v>
      </c>
      <c r="U23" s="143">
        <v>1534.9946588563321</v>
      </c>
    </row>
    <row r="24" spans="1:21">
      <c r="A24" s="138" t="s">
        <v>197</v>
      </c>
      <c r="B24" s="138" t="s">
        <v>198</v>
      </c>
      <c r="C24" s="142">
        <v>2565</v>
      </c>
      <c r="D24" s="142">
        <v>4790</v>
      </c>
      <c r="E24" s="142">
        <v>2316</v>
      </c>
      <c r="F24" s="142">
        <v>9890</v>
      </c>
      <c r="G24" s="144">
        <v>19561</v>
      </c>
      <c r="H24" s="139">
        <v>230.85</v>
      </c>
      <c r="I24" s="139">
        <v>814.30000000000007</v>
      </c>
      <c r="J24" s="139">
        <v>115.80000000000001</v>
      </c>
      <c r="K24" s="139">
        <v>98.9</v>
      </c>
      <c r="L24" s="140">
        <v>1259.8500000000001</v>
      </c>
      <c r="M24" s="139">
        <v>2924</v>
      </c>
      <c r="N24" s="156">
        <v>18.92066778827488</v>
      </c>
      <c r="O24" s="157">
        <v>602.61092129385031</v>
      </c>
      <c r="P24" s="310">
        <v>114.01801047387202</v>
      </c>
      <c r="Q24" s="310"/>
      <c r="R24" s="310"/>
      <c r="S24" s="139">
        <v>1373.8680104738721</v>
      </c>
      <c r="T24" s="142">
        <v>68.693400523693612</v>
      </c>
      <c r="U24" s="143">
        <v>1305.1746099501786</v>
      </c>
    </row>
    <row r="25" spans="1:21">
      <c r="A25" s="138" t="s">
        <v>206</v>
      </c>
      <c r="B25" s="138" t="s">
        <v>207</v>
      </c>
      <c r="C25" s="142">
        <v>3364</v>
      </c>
      <c r="D25" s="142">
        <v>6319</v>
      </c>
      <c r="E25" s="142">
        <v>2904</v>
      </c>
      <c r="F25" s="142">
        <v>8349</v>
      </c>
      <c r="G25" s="144">
        <v>20936</v>
      </c>
      <c r="H25" s="139">
        <v>302.76</v>
      </c>
      <c r="I25" s="139">
        <v>1074.23</v>
      </c>
      <c r="J25" s="139">
        <v>145.20000000000002</v>
      </c>
      <c r="K25" s="139">
        <v>83.49</v>
      </c>
      <c r="L25" s="140">
        <v>1605.68</v>
      </c>
      <c r="M25" s="139">
        <v>5725</v>
      </c>
      <c r="N25" s="156">
        <v>37.045425132651737</v>
      </c>
      <c r="O25" s="157">
        <v>602.61092129385031</v>
      </c>
      <c r="P25" s="310">
        <v>223.2397776890962</v>
      </c>
      <c r="Q25" s="310"/>
      <c r="R25" s="310"/>
      <c r="S25" s="139">
        <v>1828.9197776890962</v>
      </c>
      <c r="T25" s="142">
        <v>91.44598888445482</v>
      </c>
      <c r="U25" s="143">
        <v>1737.4737888046413</v>
      </c>
    </row>
    <row r="26" spans="1:21">
      <c r="A26" s="138" t="s">
        <v>177</v>
      </c>
      <c r="B26" s="138" t="s">
        <v>178</v>
      </c>
      <c r="C26" s="142">
        <v>3322</v>
      </c>
      <c r="D26" s="142">
        <v>6237</v>
      </c>
      <c r="E26" s="142">
        <v>3034</v>
      </c>
      <c r="F26" s="142">
        <v>11765</v>
      </c>
      <c r="G26" s="144">
        <v>24358</v>
      </c>
      <c r="H26" s="139">
        <v>298.97999999999996</v>
      </c>
      <c r="I26" s="139">
        <v>1060.29</v>
      </c>
      <c r="J26" s="139">
        <v>151.70000000000002</v>
      </c>
      <c r="K26" s="139">
        <v>117.65</v>
      </c>
      <c r="L26" s="140">
        <v>1628.6200000000001</v>
      </c>
      <c r="M26" s="139">
        <v>5318</v>
      </c>
      <c r="N26" s="156">
        <v>34.411802769509514</v>
      </c>
      <c r="O26" s="157">
        <v>602.61092129385031</v>
      </c>
      <c r="P26" s="310">
        <v>207.36928170316398</v>
      </c>
      <c r="Q26" s="310"/>
      <c r="R26" s="310"/>
      <c r="S26" s="139">
        <v>1835.9892817031641</v>
      </c>
      <c r="T26" s="142">
        <v>91.799464085158206</v>
      </c>
      <c r="U26" s="143">
        <v>1744.1898176180059</v>
      </c>
    </row>
    <row r="27" spans="1:21">
      <c r="A27" s="138" t="s">
        <v>284</v>
      </c>
      <c r="B27" s="138" t="s">
        <v>285</v>
      </c>
      <c r="C27" s="142">
        <v>1716</v>
      </c>
      <c r="D27" s="142">
        <v>3572</v>
      </c>
      <c r="E27" s="142">
        <v>1507</v>
      </c>
      <c r="F27" s="142">
        <v>3817</v>
      </c>
      <c r="G27" s="144">
        <v>10612</v>
      </c>
      <c r="H27" s="139">
        <v>154.44</v>
      </c>
      <c r="I27" s="139">
        <v>607.24</v>
      </c>
      <c r="J27" s="139">
        <v>75.350000000000009</v>
      </c>
      <c r="K27" s="139">
        <v>38.17</v>
      </c>
      <c r="L27" s="140">
        <v>875.2</v>
      </c>
      <c r="M27" s="139">
        <v>2919</v>
      </c>
      <c r="N27" s="156">
        <v>36.888664223429799</v>
      </c>
      <c r="O27" s="157">
        <v>110.86964028304196</v>
      </c>
      <c r="P27" s="310">
        <v>40.898329329735809</v>
      </c>
      <c r="Q27" s="310"/>
      <c r="R27" s="310"/>
      <c r="S27" s="139">
        <v>916.09832932973586</v>
      </c>
      <c r="T27" s="142">
        <v>45.804916466486794</v>
      </c>
      <c r="U27" s="143">
        <v>870.29341286324905</v>
      </c>
    </row>
    <row r="28" spans="1:21">
      <c r="A28" s="138" t="s">
        <v>278</v>
      </c>
      <c r="B28" s="138" t="s">
        <v>279</v>
      </c>
      <c r="C28" s="142">
        <v>2188</v>
      </c>
      <c r="D28" s="142">
        <v>3784</v>
      </c>
      <c r="E28" s="142">
        <v>1627</v>
      </c>
      <c r="F28" s="142">
        <v>5050</v>
      </c>
      <c r="G28" s="144">
        <v>12649</v>
      </c>
      <c r="H28" s="139">
        <v>196.92</v>
      </c>
      <c r="I28" s="139">
        <v>643.28000000000009</v>
      </c>
      <c r="J28" s="139">
        <v>81.350000000000009</v>
      </c>
      <c r="K28" s="139">
        <v>50.5</v>
      </c>
      <c r="L28" s="140">
        <v>972.05000000000007</v>
      </c>
      <c r="M28" s="139">
        <v>1483</v>
      </c>
      <c r="N28" s="156">
        <v>18.741311765449261</v>
      </c>
      <c r="O28" s="157">
        <v>110.86964028304196</v>
      </c>
      <c r="P28" s="310">
        <v>20.778424938677016</v>
      </c>
      <c r="Q28" s="310"/>
      <c r="R28" s="310"/>
      <c r="S28" s="139">
        <v>992.82842493867713</v>
      </c>
      <c r="T28" s="142">
        <v>49.641421246933859</v>
      </c>
      <c r="U28" s="143">
        <v>943.18700369174326</v>
      </c>
    </row>
    <row r="29" spans="1:21">
      <c r="A29" s="138" t="s">
        <v>255</v>
      </c>
      <c r="B29" s="138" t="s">
        <v>256</v>
      </c>
      <c r="C29" s="142">
        <v>1537</v>
      </c>
      <c r="D29" s="142">
        <v>2927</v>
      </c>
      <c r="E29" s="142">
        <v>1285</v>
      </c>
      <c r="F29" s="142">
        <v>3687</v>
      </c>
      <c r="G29" s="144">
        <v>9436</v>
      </c>
      <c r="H29" s="139">
        <v>138.32999999999998</v>
      </c>
      <c r="I29" s="139">
        <v>497.59000000000003</v>
      </c>
      <c r="J29" s="139">
        <v>64.25</v>
      </c>
      <c r="K29" s="139">
        <v>36.869999999999997</v>
      </c>
      <c r="L29" s="140">
        <v>737.04000000000008</v>
      </c>
      <c r="M29" s="139">
        <v>1604</v>
      </c>
      <c r="N29" s="156">
        <v>20.270441046379375</v>
      </c>
      <c r="O29" s="157">
        <v>110.86964028304196</v>
      </c>
      <c r="P29" s="310">
        <v>22.4737650719069</v>
      </c>
      <c r="Q29" s="310"/>
      <c r="R29" s="310"/>
      <c r="S29" s="139">
        <v>759.51376507190696</v>
      </c>
      <c r="T29" s="142">
        <v>37.975688253595351</v>
      </c>
      <c r="U29" s="143">
        <v>721.53807681831165</v>
      </c>
    </row>
    <row r="30" spans="1:21">
      <c r="A30" s="138" t="s">
        <v>261</v>
      </c>
      <c r="B30" s="138" t="s">
        <v>262</v>
      </c>
      <c r="C30" s="142">
        <v>1476</v>
      </c>
      <c r="D30" s="142">
        <v>2361</v>
      </c>
      <c r="E30" s="142">
        <v>1030</v>
      </c>
      <c r="F30" s="142">
        <v>4333</v>
      </c>
      <c r="G30" s="144">
        <v>9200</v>
      </c>
      <c r="H30" s="139">
        <v>132.84</v>
      </c>
      <c r="I30" s="139">
        <v>401.37</v>
      </c>
      <c r="J30" s="139">
        <v>51.5</v>
      </c>
      <c r="K30" s="139">
        <v>43.33</v>
      </c>
      <c r="L30" s="140">
        <v>629.04000000000008</v>
      </c>
      <c r="M30" s="139">
        <v>857</v>
      </c>
      <c r="N30" s="156">
        <v>10.830279287248832</v>
      </c>
      <c r="O30" s="157">
        <v>110.86964028304196</v>
      </c>
      <c r="P30" s="310">
        <v>12.007491687421579</v>
      </c>
      <c r="Q30" s="310"/>
      <c r="R30" s="310"/>
      <c r="S30" s="139">
        <v>641.04749168742171</v>
      </c>
      <c r="T30" s="142">
        <v>32.052374584371087</v>
      </c>
      <c r="U30" s="143">
        <v>608.99511710305057</v>
      </c>
    </row>
    <row r="31" spans="1:21">
      <c r="A31" s="138" t="s">
        <v>272</v>
      </c>
      <c r="B31" s="138" t="s">
        <v>273</v>
      </c>
      <c r="C31" s="142">
        <v>2736</v>
      </c>
      <c r="D31" s="142">
        <v>3779</v>
      </c>
      <c r="E31" s="142">
        <v>1362</v>
      </c>
      <c r="F31" s="142">
        <v>7184</v>
      </c>
      <c r="G31" s="144">
        <v>15061</v>
      </c>
      <c r="H31" s="139">
        <v>246.23999999999998</v>
      </c>
      <c r="I31" s="139">
        <v>642.43000000000006</v>
      </c>
      <c r="J31" s="139">
        <v>68.100000000000009</v>
      </c>
      <c r="K31" s="139">
        <v>71.84</v>
      </c>
      <c r="L31" s="140">
        <v>1028.6100000000001</v>
      </c>
      <c r="M31" s="139">
        <v>1050</v>
      </c>
      <c r="N31" s="156">
        <v>13.269303677492733</v>
      </c>
      <c r="O31" s="157">
        <v>110.86964028304196</v>
      </c>
      <c r="P31" s="310">
        <v>14.711629255300652</v>
      </c>
      <c r="Q31" s="310"/>
      <c r="R31" s="310"/>
      <c r="S31" s="139">
        <v>1043.3216292553009</v>
      </c>
      <c r="T31" s="142">
        <v>52.16608146276505</v>
      </c>
      <c r="U31" s="143">
        <v>991.1555477925358</v>
      </c>
    </row>
    <row r="32" spans="1:21">
      <c r="A32" s="138" t="s">
        <v>324</v>
      </c>
      <c r="B32" s="138" t="s">
        <v>325</v>
      </c>
      <c r="C32" s="142">
        <v>745</v>
      </c>
      <c r="D32" s="142">
        <v>1138</v>
      </c>
      <c r="E32" s="142">
        <v>462</v>
      </c>
      <c r="F32" s="142">
        <v>1057</v>
      </c>
      <c r="G32" s="144">
        <v>3402</v>
      </c>
      <c r="H32" s="139">
        <v>67.05</v>
      </c>
      <c r="I32" s="139">
        <v>193.46</v>
      </c>
      <c r="J32" s="139">
        <v>23.1</v>
      </c>
      <c r="K32" s="139">
        <v>10.57</v>
      </c>
      <c r="L32" s="140">
        <v>294.18</v>
      </c>
      <c r="M32" s="139">
        <v>473</v>
      </c>
      <c r="N32" s="156">
        <v>10.150214592274679</v>
      </c>
      <c r="O32" s="157">
        <v>0</v>
      </c>
      <c r="P32" s="310">
        <v>0</v>
      </c>
      <c r="Q32" s="310"/>
      <c r="R32" s="310"/>
      <c r="S32" s="139">
        <v>294.18</v>
      </c>
      <c r="T32" s="142">
        <v>14.709000000000001</v>
      </c>
      <c r="U32" s="143">
        <v>279.471</v>
      </c>
    </row>
    <row r="33" spans="1:21">
      <c r="A33" s="138" t="s">
        <v>328</v>
      </c>
      <c r="B33" s="138" t="s">
        <v>329</v>
      </c>
      <c r="C33" s="142">
        <v>2202</v>
      </c>
      <c r="D33" s="142">
        <v>3796</v>
      </c>
      <c r="E33" s="142">
        <v>1301</v>
      </c>
      <c r="F33" s="142">
        <v>2076</v>
      </c>
      <c r="G33" s="144">
        <v>9375</v>
      </c>
      <c r="H33" s="139">
        <v>198.18</v>
      </c>
      <c r="I33" s="139">
        <v>645.32000000000005</v>
      </c>
      <c r="J33" s="139">
        <v>65.05</v>
      </c>
      <c r="K33" s="139">
        <v>20.76</v>
      </c>
      <c r="L33" s="140">
        <v>929.31</v>
      </c>
      <c r="M33" s="139">
        <v>491</v>
      </c>
      <c r="N33" s="156">
        <v>10.536480686695279</v>
      </c>
      <c r="O33" s="157">
        <v>0</v>
      </c>
      <c r="P33" s="310">
        <v>0</v>
      </c>
      <c r="Q33" s="310"/>
      <c r="R33" s="310"/>
      <c r="S33" s="139">
        <v>929.31</v>
      </c>
      <c r="T33" s="142">
        <v>46.465499999999999</v>
      </c>
      <c r="U33" s="143">
        <v>882.84449999999993</v>
      </c>
    </row>
    <row r="34" spans="1:21">
      <c r="A34" s="138" t="s">
        <v>337</v>
      </c>
      <c r="B34" s="138" t="s">
        <v>338</v>
      </c>
      <c r="C34" s="142">
        <v>1482</v>
      </c>
      <c r="D34" s="142">
        <v>2791</v>
      </c>
      <c r="E34" s="142">
        <v>1011</v>
      </c>
      <c r="F34" s="142">
        <v>1533</v>
      </c>
      <c r="G34" s="144">
        <v>6817</v>
      </c>
      <c r="H34" s="139">
        <v>133.38</v>
      </c>
      <c r="I34" s="139">
        <v>474.47</v>
      </c>
      <c r="J34" s="139">
        <v>50.550000000000004</v>
      </c>
      <c r="K34" s="139">
        <v>15.33</v>
      </c>
      <c r="L34" s="140">
        <v>673.73</v>
      </c>
      <c r="M34" s="139">
        <v>427</v>
      </c>
      <c r="N34" s="156">
        <v>9.1630901287553641</v>
      </c>
      <c r="O34" s="157">
        <v>0</v>
      </c>
      <c r="P34" s="310">
        <v>0</v>
      </c>
      <c r="Q34" s="310"/>
      <c r="R34" s="310"/>
      <c r="S34" s="139">
        <v>673.73</v>
      </c>
      <c r="T34" s="142">
        <v>33.686500000000002</v>
      </c>
      <c r="U34" s="143">
        <v>640.04349999999999</v>
      </c>
    </row>
    <row r="35" spans="1:21">
      <c r="A35" s="138" t="s">
        <v>342</v>
      </c>
      <c r="B35" s="138" t="s">
        <v>343</v>
      </c>
      <c r="C35" s="142">
        <v>3888</v>
      </c>
      <c r="D35" s="142">
        <v>6577</v>
      </c>
      <c r="E35" s="142">
        <v>2156</v>
      </c>
      <c r="F35" s="142">
        <v>4785</v>
      </c>
      <c r="G35" s="144">
        <v>17406</v>
      </c>
      <c r="H35" s="139">
        <v>349.91999999999996</v>
      </c>
      <c r="I35" s="139">
        <v>1118.0900000000001</v>
      </c>
      <c r="J35" s="139">
        <v>107.80000000000001</v>
      </c>
      <c r="K35" s="139">
        <v>47.85</v>
      </c>
      <c r="L35" s="140">
        <v>1623.66</v>
      </c>
      <c r="M35" s="139">
        <v>939</v>
      </c>
      <c r="N35" s="156">
        <v>20.150214592274679</v>
      </c>
      <c r="O35" s="157">
        <v>0</v>
      </c>
      <c r="P35" s="310">
        <v>0</v>
      </c>
      <c r="Q35" s="310"/>
      <c r="R35" s="310"/>
      <c r="S35" s="139">
        <v>1623.66</v>
      </c>
      <c r="T35" s="142">
        <v>81.183000000000007</v>
      </c>
      <c r="U35" s="143">
        <v>1542.4770000000001</v>
      </c>
    </row>
    <row r="36" spans="1:21">
      <c r="A36" s="138" t="s">
        <v>363</v>
      </c>
      <c r="B36" s="138" t="s">
        <v>364</v>
      </c>
      <c r="C36" s="142">
        <v>2184</v>
      </c>
      <c r="D36" s="142">
        <v>3540</v>
      </c>
      <c r="E36" s="142">
        <v>1110</v>
      </c>
      <c r="F36" s="142">
        <v>3259</v>
      </c>
      <c r="G36" s="144">
        <v>10093</v>
      </c>
      <c r="H36" s="139">
        <v>196.56</v>
      </c>
      <c r="I36" s="139">
        <v>601.80000000000007</v>
      </c>
      <c r="J36" s="139">
        <v>55.5</v>
      </c>
      <c r="K36" s="139">
        <v>32.590000000000003</v>
      </c>
      <c r="L36" s="140">
        <v>886.45000000000016</v>
      </c>
      <c r="M36" s="139">
        <v>775</v>
      </c>
      <c r="N36" s="156">
        <v>16.630901287553648</v>
      </c>
      <c r="O36" s="157">
        <v>0</v>
      </c>
      <c r="P36" s="310">
        <v>0</v>
      </c>
      <c r="Q36" s="310"/>
      <c r="R36" s="310"/>
      <c r="S36" s="139">
        <v>886.45000000000016</v>
      </c>
      <c r="T36" s="142">
        <v>44.322500000000012</v>
      </c>
      <c r="U36" s="143">
        <v>842.12750000000017</v>
      </c>
    </row>
    <row r="37" spans="1:21">
      <c r="A37" s="138" t="s">
        <v>378</v>
      </c>
      <c r="B37" s="138" t="s">
        <v>379</v>
      </c>
      <c r="C37" s="142">
        <v>3790</v>
      </c>
      <c r="D37" s="142">
        <v>5871</v>
      </c>
      <c r="E37" s="142">
        <v>1921</v>
      </c>
      <c r="F37" s="142">
        <v>7190</v>
      </c>
      <c r="G37" s="144">
        <v>18772</v>
      </c>
      <c r="H37" s="139">
        <v>341.09999999999997</v>
      </c>
      <c r="I37" s="139">
        <v>998.07</v>
      </c>
      <c r="J37" s="139">
        <v>96.050000000000011</v>
      </c>
      <c r="K37" s="139">
        <v>71.900000000000006</v>
      </c>
      <c r="L37" s="140">
        <v>1507.1200000000001</v>
      </c>
      <c r="M37" s="139">
        <v>1159</v>
      </c>
      <c r="N37" s="156">
        <v>24.871244635193133</v>
      </c>
      <c r="O37" s="157">
        <v>0</v>
      </c>
      <c r="P37" s="310">
        <v>0</v>
      </c>
      <c r="Q37" s="310"/>
      <c r="R37" s="310"/>
      <c r="S37" s="139">
        <v>1507.1200000000001</v>
      </c>
      <c r="T37" s="142">
        <v>75.356000000000009</v>
      </c>
      <c r="U37" s="143">
        <v>1431.7640000000001</v>
      </c>
    </row>
    <row r="38" spans="1:21">
      <c r="A38" s="138" t="s">
        <v>318</v>
      </c>
      <c r="B38" s="138" t="s">
        <v>319</v>
      </c>
      <c r="C38" s="142">
        <v>2554</v>
      </c>
      <c r="D38" s="142">
        <v>4427</v>
      </c>
      <c r="E38" s="142">
        <v>1302</v>
      </c>
      <c r="F38" s="142">
        <v>3685</v>
      </c>
      <c r="G38" s="144">
        <v>11968</v>
      </c>
      <c r="H38" s="139">
        <v>229.85999999999999</v>
      </c>
      <c r="I38" s="139">
        <v>752.59</v>
      </c>
      <c r="J38" s="139">
        <v>65.100000000000009</v>
      </c>
      <c r="K38" s="139">
        <v>36.85</v>
      </c>
      <c r="L38" s="140">
        <v>1084.3999999999999</v>
      </c>
      <c r="M38" s="139">
        <v>396</v>
      </c>
      <c r="N38" s="156">
        <v>8.4978540772532174</v>
      </c>
      <c r="O38" s="157">
        <v>0</v>
      </c>
      <c r="P38" s="310">
        <v>0</v>
      </c>
      <c r="Q38" s="310"/>
      <c r="R38" s="310"/>
      <c r="S38" s="139">
        <v>1084.3999999999999</v>
      </c>
      <c r="T38" s="142">
        <v>54.22</v>
      </c>
      <c r="U38" s="143">
        <v>1030.1799999999998</v>
      </c>
    </row>
    <row r="39" spans="1:21">
      <c r="A39" s="138" t="s">
        <v>410</v>
      </c>
      <c r="B39" s="138" t="s">
        <v>411</v>
      </c>
      <c r="C39" s="142">
        <v>719</v>
      </c>
      <c r="D39" s="142">
        <v>1296</v>
      </c>
      <c r="E39" s="142">
        <v>527</v>
      </c>
      <c r="F39" s="142">
        <v>1467</v>
      </c>
      <c r="G39" s="144">
        <v>4009</v>
      </c>
      <c r="H39" s="139">
        <v>64.709999999999994</v>
      </c>
      <c r="I39" s="139">
        <v>220.32000000000002</v>
      </c>
      <c r="J39" s="139">
        <v>26.35</v>
      </c>
      <c r="K39" s="139">
        <v>14.67</v>
      </c>
      <c r="L39" s="140">
        <v>326.05000000000007</v>
      </c>
      <c r="M39" s="139">
        <v>887</v>
      </c>
      <c r="N39" s="156">
        <v>18.098347276066111</v>
      </c>
      <c r="O39" s="157">
        <v>0</v>
      </c>
      <c r="P39" s="310">
        <v>0</v>
      </c>
      <c r="Q39" s="310"/>
      <c r="R39" s="310"/>
      <c r="S39" s="139">
        <v>326.05000000000007</v>
      </c>
      <c r="T39" s="142">
        <v>16.302500000000006</v>
      </c>
      <c r="U39" s="143">
        <v>309.74750000000006</v>
      </c>
    </row>
    <row r="40" spans="1:21">
      <c r="A40" s="138" t="s">
        <v>471</v>
      </c>
      <c r="B40" s="138" t="s">
        <v>472</v>
      </c>
      <c r="C40" s="142">
        <v>1224</v>
      </c>
      <c r="D40" s="142">
        <v>2489</v>
      </c>
      <c r="E40" s="142">
        <v>1179</v>
      </c>
      <c r="F40" s="142">
        <v>3340</v>
      </c>
      <c r="G40" s="144">
        <v>8232</v>
      </c>
      <c r="H40" s="139">
        <v>110.16</v>
      </c>
      <c r="I40" s="139">
        <v>423.13000000000005</v>
      </c>
      <c r="J40" s="139">
        <v>58.95</v>
      </c>
      <c r="K40" s="139">
        <v>33.4</v>
      </c>
      <c r="L40" s="140">
        <v>625.6400000000001</v>
      </c>
      <c r="M40" s="139">
        <v>383</v>
      </c>
      <c r="N40" s="156">
        <v>7.814731687410732</v>
      </c>
      <c r="O40" s="157">
        <v>0</v>
      </c>
      <c r="P40" s="310">
        <v>0</v>
      </c>
      <c r="Q40" s="310"/>
      <c r="R40" s="310"/>
      <c r="S40" s="139">
        <v>625.6400000000001</v>
      </c>
      <c r="T40" s="142">
        <v>31.282000000000007</v>
      </c>
      <c r="U40" s="143">
        <v>594.35800000000006</v>
      </c>
    </row>
    <row r="41" spans="1:21">
      <c r="A41" s="138" t="s">
        <v>416</v>
      </c>
      <c r="B41" s="138" t="s">
        <v>417</v>
      </c>
      <c r="C41" s="142">
        <v>3830</v>
      </c>
      <c r="D41" s="142">
        <v>7371</v>
      </c>
      <c r="E41" s="142">
        <v>3428</v>
      </c>
      <c r="F41" s="142">
        <v>11951</v>
      </c>
      <c r="G41" s="144">
        <v>26580</v>
      </c>
      <c r="H41" s="139">
        <v>344.7</v>
      </c>
      <c r="I41" s="139">
        <v>1253.0700000000002</v>
      </c>
      <c r="J41" s="139">
        <v>171.4</v>
      </c>
      <c r="K41" s="139">
        <v>119.51</v>
      </c>
      <c r="L41" s="140">
        <v>1888.6800000000003</v>
      </c>
      <c r="M41" s="139">
        <v>2258</v>
      </c>
      <c r="N41" s="156">
        <v>46.072230157110795</v>
      </c>
      <c r="O41" s="157">
        <v>0</v>
      </c>
      <c r="P41" s="310">
        <v>0</v>
      </c>
      <c r="Q41" s="310"/>
      <c r="R41" s="310"/>
      <c r="S41" s="139">
        <v>1888.6800000000003</v>
      </c>
      <c r="T41" s="142">
        <v>94.434000000000026</v>
      </c>
      <c r="U41" s="143">
        <v>1794.2460000000003</v>
      </c>
    </row>
    <row r="42" spans="1:21">
      <c r="A42" s="138" t="s">
        <v>436</v>
      </c>
      <c r="B42" s="138" t="s">
        <v>437</v>
      </c>
      <c r="C42" s="142">
        <v>1673</v>
      </c>
      <c r="D42" s="142">
        <v>3185</v>
      </c>
      <c r="E42" s="142">
        <v>1268</v>
      </c>
      <c r="F42" s="142">
        <v>3013</v>
      </c>
      <c r="G42" s="144">
        <v>9139</v>
      </c>
      <c r="H42" s="139">
        <v>150.57</v>
      </c>
      <c r="I42" s="139">
        <v>541.45000000000005</v>
      </c>
      <c r="J42" s="139">
        <v>63.400000000000006</v>
      </c>
      <c r="K42" s="139">
        <v>30.13</v>
      </c>
      <c r="L42" s="140">
        <v>785.55</v>
      </c>
      <c r="M42" s="139">
        <v>413</v>
      </c>
      <c r="N42" s="156">
        <v>8.4268516629259338</v>
      </c>
      <c r="O42" s="157">
        <v>0</v>
      </c>
      <c r="P42" s="310">
        <v>0</v>
      </c>
      <c r="Q42" s="310"/>
      <c r="R42" s="310"/>
      <c r="S42" s="139">
        <v>785.55</v>
      </c>
      <c r="T42" s="142">
        <v>39.277500000000003</v>
      </c>
      <c r="U42" s="143">
        <v>746.27249999999992</v>
      </c>
    </row>
    <row r="43" spans="1:21">
      <c r="A43" s="138" t="s">
        <v>422</v>
      </c>
      <c r="B43" s="138" t="s">
        <v>423</v>
      </c>
      <c r="C43" s="142">
        <v>2292</v>
      </c>
      <c r="D43" s="142">
        <v>4487</v>
      </c>
      <c r="E43" s="142">
        <v>1870</v>
      </c>
      <c r="F43" s="142">
        <v>6053</v>
      </c>
      <c r="G43" s="144">
        <v>14702</v>
      </c>
      <c r="H43" s="139">
        <v>206.28</v>
      </c>
      <c r="I43" s="139">
        <v>762.79000000000008</v>
      </c>
      <c r="J43" s="139">
        <v>93.5</v>
      </c>
      <c r="K43" s="139">
        <v>60.53</v>
      </c>
      <c r="L43" s="140">
        <v>1123.1000000000001</v>
      </c>
      <c r="M43" s="139">
        <v>960</v>
      </c>
      <c r="N43" s="156">
        <v>19.587839216486429</v>
      </c>
      <c r="O43" s="157">
        <v>0</v>
      </c>
      <c r="P43" s="310">
        <v>0</v>
      </c>
      <c r="Q43" s="310"/>
      <c r="R43" s="310"/>
      <c r="S43" s="139">
        <v>1123.1000000000001</v>
      </c>
      <c r="T43" s="142">
        <v>56.155000000000008</v>
      </c>
      <c r="U43" s="143">
        <v>1066.9450000000002</v>
      </c>
    </row>
    <row r="44" spans="1:21">
      <c r="A44" s="138" t="s">
        <v>1603</v>
      </c>
      <c r="B44" s="138" t="s">
        <v>1115</v>
      </c>
      <c r="C44" s="142">
        <v>3</v>
      </c>
      <c r="D44" s="142">
        <v>0</v>
      </c>
      <c r="E44" s="142">
        <v>8</v>
      </c>
      <c r="F44" s="142">
        <v>3</v>
      </c>
      <c r="G44" s="144">
        <v>14</v>
      </c>
      <c r="H44" s="139">
        <v>0.27</v>
      </c>
      <c r="I44" s="139">
        <v>0</v>
      </c>
      <c r="J44" s="139">
        <v>0.4</v>
      </c>
      <c r="K44" s="139">
        <v>0.03</v>
      </c>
      <c r="L44" s="140">
        <v>0.70000000000000007</v>
      </c>
      <c r="M44" s="139">
        <v>0</v>
      </c>
      <c r="N44" s="156">
        <v>0</v>
      </c>
      <c r="O44" s="157">
        <v>0</v>
      </c>
      <c r="P44" s="310">
        <v>0</v>
      </c>
      <c r="Q44" s="310"/>
      <c r="R44" s="310"/>
      <c r="S44" s="139">
        <v>0.70000000000000007</v>
      </c>
      <c r="T44" s="142">
        <v>3.5000000000000003E-2</v>
      </c>
      <c r="U44" s="143">
        <v>0.66500000000000004</v>
      </c>
    </row>
    <row r="45" spans="1:21">
      <c r="A45" s="138" t="s">
        <v>482</v>
      </c>
      <c r="B45" s="138" t="s">
        <v>483</v>
      </c>
      <c r="C45" s="142">
        <v>4026</v>
      </c>
      <c r="D45" s="142">
        <v>7465</v>
      </c>
      <c r="E45" s="142">
        <v>3170</v>
      </c>
      <c r="F45" s="142">
        <v>8063</v>
      </c>
      <c r="G45" s="144">
        <v>22724</v>
      </c>
      <c r="H45" s="139">
        <v>362.34</v>
      </c>
      <c r="I45" s="139">
        <v>1269.0500000000002</v>
      </c>
      <c r="J45" s="139">
        <v>158.5</v>
      </c>
      <c r="K45" s="139">
        <v>80.63</v>
      </c>
      <c r="L45" s="140">
        <v>1870.52</v>
      </c>
      <c r="M45" s="139">
        <v>4258</v>
      </c>
      <c r="N45" s="156">
        <v>45.569349315068493</v>
      </c>
      <c r="O45" s="157">
        <v>203.09054709487012</v>
      </c>
      <c r="P45" s="310">
        <v>92.547040831545061</v>
      </c>
      <c r="Q45" s="310"/>
      <c r="R45" s="310"/>
      <c r="S45" s="139">
        <v>1963.067040831545</v>
      </c>
      <c r="T45" s="142">
        <v>98.15335204157725</v>
      </c>
      <c r="U45" s="143">
        <v>1864.9136887899676</v>
      </c>
    </row>
    <row r="46" spans="1:21">
      <c r="A46" s="138" t="s">
        <v>499</v>
      </c>
      <c r="B46" s="138" t="s">
        <v>500</v>
      </c>
      <c r="C46" s="142">
        <v>3674</v>
      </c>
      <c r="D46" s="142">
        <v>6770</v>
      </c>
      <c r="E46" s="142">
        <v>2758</v>
      </c>
      <c r="F46" s="142">
        <v>6513</v>
      </c>
      <c r="G46" s="144">
        <v>19715</v>
      </c>
      <c r="H46" s="139">
        <v>330.65999999999997</v>
      </c>
      <c r="I46" s="139">
        <v>1150.9000000000001</v>
      </c>
      <c r="J46" s="139">
        <v>137.9</v>
      </c>
      <c r="K46" s="139">
        <v>65.13</v>
      </c>
      <c r="L46" s="140">
        <v>1684.5900000000001</v>
      </c>
      <c r="M46" s="139">
        <v>3901</v>
      </c>
      <c r="N46" s="156">
        <v>41.748715753424662</v>
      </c>
      <c r="O46" s="157">
        <v>203.09054709487012</v>
      </c>
      <c r="P46" s="310">
        <v>84.78769522871238</v>
      </c>
      <c r="Q46" s="310"/>
      <c r="R46" s="310"/>
      <c r="S46" s="139">
        <v>1769.3776952287126</v>
      </c>
      <c r="T46" s="142">
        <v>88.468884761435632</v>
      </c>
      <c r="U46" s="143">
        <v>1680.9088104672769</v>
      </c>
    </row>
    <row r="47" spans="1:21">
      <c r="A47" s="138" t="s">
        <v>492</v>
      </c>
      <c r="B47" s="138" t="s">
        <v>493</v>
      </c>
      <c r="C47" s="142">
        <v>1136</v>
      </c>
      <c r="D47" s="142">
        <v>2100</v>
      </c>
      <c r="E47" s="142">
        <v>861</v>
      </c>
      <c r="F47" s="142">
        <v>2130</v>
      </c>
      <c r="G47" s="144">
        <v>6227</v>
      </c>
      <c r="H47" s="139">
        <v>102.24</v>
      </c>
      <c r="I47" s="139">
        <v>357</v>
      </c>
      <c r="J47" s="139">
        <v>43.050000000000004</v>
      </c>
      <c r="K47" s="139">
        <v>21.3</v>
      </c>
      <c r="L47" s="140">
        <v>523.59</v>
      </c>
      <c r="M47" s="139">
        <v>1096</v>
      </c>
      <c r="N47" s="156">
        <v>11.729452054794521</v>
      </c>
      <c r="O47" s="157">
        <v>203.09054709487012</v>
      </c>
      <c r="P47" s="310">
        <v>23.821408349312676</v>
      </c>
      <c r="Q47" s="310"/>
      <c r="R47" s="310"/>
      <c r="S47" s="139">
        <v>547.41140834931275</v>
      </c>
      <c r="T47" s="142">
        <v>27.37057041746564</v>
      </c>
      <c r="U47" s="143">
        <v>520.04083793184714</v>
      </c>
    </row>
    <row r="48" spans="1:21">
      <c r="A48" s="138" t="s">
        <v>508</v>
      </c>
      <c r="B48" s="138" t="s">
        <v>509</v>
      </c>
      <c r="C48" s="142">
        <v>861</v>
      </c>
      <c r="D48" s="142">
        <v>1834</v>
      </c>
      <c r="E48" s="142">
        <v>668</v>
      </c>
      <c r="F48" s="142">
        <v>786</v>
      </c>
      <c r="G48" s="144">
        <v>4149</v>
      </c>
      <c r="H48" s="139">
        <v>77.489999999999995</v>
      </c>
      <c r="I48" s="139">
        <v>311.78000000000003</v>
      </c>
      <c r="J48" s="139">
        <v>33.4</v>
      </c>
      <c r="K48" s="139">
        <v>7.86</v>
      </c>
      <c r="L48" s="140">
        <v>430.53000000000003</v>
      </c>
      <c r="M48" s="139">
        <v>89</v>
      </c>
      <c r="N48" s="156">
        <v>0.95248287671232879</v>
      </c>
      <c r="O48" s="157">
        <v>203.09054709487012</v>
      </c>
      <c r="P48" s="310">
        <v>1.9344026853000258</v>
      </c>
      <c r="Q48" s="310"/>
      <c r="R48" s="310"/>
      <c r="S48" s="139">
        <v>432.46440268530006</v>
      </c>
      <c r="T48" s="142">
        <v>21.623220134265004</v>
      </c>
      <c r="U48" s="143">
        <v>410.84118255103505</v>
      </c>
    </row>
    <row r="49" spans="1:21">
      <c r="A49" s="138" t="s">
        <v>529</v>
      </c>
      <c r="B49" s="138" t="s">
        <v>1148</v>
      </c>
      <c r="C49" s="142">
        <v>2350</v>
      </c>
      <c r="D49" s="142">
        <v>4225</v>
      </c>
      <c r="E49" s="142">
        <v>1806</v>
      </c>
      <c r="F49" s="142">
        <v>5673</v>
      </c>
      <c r="G49" s="144">
        <v>14054</v>
      </c>
      <c r="H49" s="139">
        <v>211.5</v>
      </c>
      <c r="I49" s="139">
        <v>718.25</v>
      </c>
      <c r="J49" s="139">
        <v>90.300000000000011</v>
      </c>
      <c r="K49" s="139">
        <v>56.730000000000004</v>
      </c>
      <c r="L49" s="140">
        <v>1076.78</v>
      </c>
      <c r="M49" s="139">
        <v>821</v>
      </c>
      <c r="N49" s="156">
        <v>24.893875075803518</v>
      </c>
      <c r="O49" s="157">
        <v>0</v>
      </c>
      <c r="P49" s="310">
        <v>0</v>
      </c>
      <c r="Q49" s="310"/>
      <c r="R49" s="310"/>
      <c r="S49" s="139">
        <v>1076.78</v>
      </c>
      <c r="T49" s="142">
        <v>53.838999999999999</v>
      </c>
      <c r="U49" s="143">
        <v>1022.941</v>
      </c>
    </row>
    <row r="50" spans="1:21">
      <c r="A50" s="138" t="s">
        <v>532</v>
      </c>
      <c r="B50" s="138" t="s">
        <v>1154</v>
      </c>
      <c r="C50" s="142">
        <v>2803</v>
      </c>
      <c r="D50" s="142">
        <v>5053</v>
      </c>
      <c r="E50" s="142">
        <v>2212</v>
      </c>
      <c r="F50" s="142">
        <v>5035</v>
      </c>
      <c r="G50" s="144">
        <v>15103</v>
      </c>
      <c r="H50" s="139">
        <v>252.26999999999998</v>
      </c>
      <c r="I50" s="139">
        <v>859.0100000000001</v>
      </c>
      <c r="J50" s="139">
        <v>110.60000000000001</v>
      </c>
      <c r="K50" s="139">
        <v>50.35</v>
      </c>
      <c r="L50" s="140">
        <v>1272.23</v>
      </c>
      <c r="M50" s="139">
        <v>1418</v>
      </c>
      <c r="N50" s="156">
        <v>42.995755003032144</v>
      </c>
      <c r="O50" s="157">
        <v>0</v>
      </c>
      <c r="P50" s="310">
        <v>0</v>
      </c>
      <c r="Q50" s="310"/>
      <c r="R50" s="310"/>
      <c r="S50" s="139">
        <v>1272.23</v>
      </c>
      <c r="T50" s="142">
        <v>63.611500000000007</v>
      </c>
      <c r="U50" s="143">
        <v>1208.6185</v>
      </c>
    </row>
    <row r="51" spans="1:21">
      <c r="A51" s="138" t="s">
        <v>542</v>
      </c>
      <c r="B51" s="138" t="s">
        <v>1163</v>
      </c>
      <c r="C51" s="142">
        <v>3094</v>
      </c>
      <c r="D51" s="142">
        <v>6438</v>
      </c>
      <c r="E51" s="142">
        <v>2545</v>
      </c>
      <c r="F51" s="142">
        <v>5305</v>
      </c>
      <c r="G51" s="144">
        <v>17382</v>
      </c>
      <c r="H51" s="139">
        <v>278.45999999999998</v>
      </c>
      <c r="I51" s="139">
        <v>1094.46</v>
      </c>
      <c r="J51" s="139">
        <v>127.25</v>
      </c>
      <c r="K51" s="139">
        <v>53.050000000000004</v>
      </c>
      <c r="L51" s="140">
        <v>1553.22</v>
      </c>
      <c r="M51" s="139">
        <v>757</v>
      </c>
      <c r="N51" s="156">
        <v>22.953305033353548</v>
      </c>
      <c r="O51" s="157">
        <v>0</v>
      </c>
      <c r="P51" s="310">
        <v>0</v>
      </c>
      <c r="Q51" s="310"/>
      <c r="R51" s="310"/>
      <c r="S51" s="139">
        <v>1553.22</v>
      </c>
      <c r="T51" s="142">
        <v>77.661000000000001</v>
      </c>
      <c r="U51" s="143">
        <v>1475.559</v>
      </c>
    </row>
    <row r="52" spans="1:21">
      <c r="A52" s="138" t="s">
        <v>550</v>
      </c>
      <c r="B52" s="138" t="s">
        <v>1172</v>
      </c>
      <c r="C52" s="142">
        <v>2733</v>
      </c>
      <c r="D52" s="142">
        <v>6000</v>
      </c>
      <c r="E52" s="142">
        <v>2318</v>
      </c>
      <c r="F52" s="142">
        <v>4100</v>
      </c>
      <c r="G52" s="144">
        <v>15151</v>
      </c>
      <c r="H52" s="139">
        <v>245.97</v>
      </c>
      <c r="I52" s="139">
        <v>1020.0000000000001</v>
      </c>
      <c r="J52" s="139">
        <v>115.9</v>
      </c>
      <c r="K52" s="139">
        <v>41</v>
      </c>
      <c r="L52" s="140">
        <v>1422.8700000000001</v>
      </c>
      <c r="M52" s="139">
        <v>302</v>
      </c>
      <c r="N52" s="156">
        <v>9.1570648878107939</v>
      </c>
      <c r="O52" s="157">
        <v>0</v>
      </c>
      <c r="P52" s="310">
        <v>0</v>
      </c>
      <c r="Q52" s="310"/>
      <c r="R52" s="310"/>
      <c r="S52" s="139">
        <v>1422.8700000000001</v>
      </c>
      <c r="T52" s="142">
        <v>71.143500000000003</v>
      </c>
      <c r="U52" s="143">
        <v>1351.7265000000002</v>
      </c>
    </row>
    <row r="53" spans="1:21">
      <c r="A53" s="138" t="s">
        <v>609</v>
      </c>
      <c r="B53" s="138" t="s">
        <v>610</v>
      </c>
      <c r="C53" s="142">
        <v>1520</v>
      </c>
      <c r="D53" s="142">
        <v>3017</v>
      </c>
      <c r="E53" s="142">
        <v>1303</v>
      </c>
      <c r="F53" s="142">
        <v>4037</v>
      </c>
      <c r="G53" s="144">
        <v>9877</v>
      </c>
      <c r="H53" s="139">
        <v>136.79999999999998</v>
      </c>
      <c r="I53" s="139">
        <v>512.89</v>
      </c>
      <c r="J53" s="139">
        <v>65.150000000000006</v>
      </c>
      <c r="K53" s="139">
        <v>40.369999999999997</v>
      </c>
      <c r="L53" s="140">
        <v>755.20999999999992</v>
      </c>
      <c r="M53" s="139">
        <v>1484</v>
      </c>
      <c r="N53" s="156">
        <v>16.700427638982671</v>
      </c>
      <c r="O53" s="157">
        <v>7.8852973038108471</v>
      </c>
      <c r="P53" s="310">
        <v>1.3168783703415821</v>
      </c>
      <c r="Q53" s="310"/>
      <c r="R53" s="310"/>
      <c r="S53" s="139">
        <v>756.52687837034148</v>
      </c>
      <c r="T53" s="142">
        <v>37.826343918517075</v>
      </c>
      <c r="U53" s="143">
        <v>718.70053445182441</v>
      </c>
    </row>
    <row r="54" spans="1:21">
      <c r="A54" s="138" t="s">
        <v>578</v>
      </c>
      <c r="B54" s="138" t="s">
        <v>579</v>
      </c>
      <c r="C54" s="142">
        <v>1606</v>
      </c>
      <c r="D54" s="142">
        <v>2772</v>
      </c>
      <c r="E54" s="142">
        <v>1269</v>
      </c>
      <c r="F54" s="142">
        <v>4079</v>
      </c>
      <c r="G54" s="144">
        <v>9726</v>
      </c>
      <c r="H54" s="139">
        <v>144.54</v>
      </c>
      <c r="I54" s="139">
        <v>471.24</v>
      </c>
      <c r="J54" s="139">
        <v>63.45</v>
      </c>
      <c r="K54" s="139">
        <v>40.79</v>
      </c>
      <c r="L54" s="140">
        <v>720.02</v>
      </c>
      <c r="M54" s="139">
        <v>1013</v>
      </c>
      <c r="N54" s="156">
        <v>11.399954985370245</v>
      </c>
      <c r="O54" s="157">
        <v>7.8852973038108471</v>
      </c>
      <c r="P54" s="310">
        <v>0.89892034309705027</v>
      </c>
      <c r="Q54" s="310"/>
      <c r="R54" s="310"/>
      <c r="S54" s="139">
        <v>720.91892034309706</v>
      </c>
      <c r="T54" s="142">
        <v>36.045946017154854</v>
      </c>
      <c r="U54" s="143">
        <v>684.87297432594221</v>
      </c>
    </row>
    <row r="55" spans="1:21">
      <c r="A55" s="138" t="s">
        <v>583</v>
      </c>
      <c r="B55" s="138" t="s">
        <v>584</v>
      </c>
      <c r="C55" s="142">
        <v>1580</v>
      </c>
      <c r="D55" s="142">
        <v>3118</v>
      </c>
      <c r="E55" s="142">
        <v>1282</v>
      </c>
      <c r="F55" s="142">
        <v>3433</v>
      </c>
      <c r="G55" s="144">
        <v>9413</v>
      </c>
      <c r="H55" s="139">
        <v>142.19999999999999</v>
      </c>
      <c r="I55" s="139">
        <v>530.06000000000006</v>
      </c>
      <c r="J55" s="139">
        <v>64.100000000000009</v>
      </c>
      <c r="K55" s="139">
        <v>34.33</v>
      </c>
      <c r="L55" s="140">
        <v>770.69</v>
      </c>
      <c r="M55" s="139">
        <v>582</v>
      </c>
      <c r="N55" s="156">
        <v>6.5496286293045243</v>
      </c>
      <c r="O55" s="157">
        <v>7.8852973038108471</v>
      </c>
      <c r="P55" s="310">
        <v>0.51645768971617301</v>
      </c>
      <c r="Q55" s="310"/>
      <c r="R55" s="310"/>
      <c r="S55" s="139">
        <v>771.20645768971622</v>
      </c>
      <c r="T55" s="142">
        <v>38.560322884485814</v>
      </c>
      <c r="U55" s="143">
        <v>732.64613480523042</v>
      </c>
    </row>
    <row r="56" spans="1:21">
      <c r="A56" s="138" t="s">
        <v>587</v>
      </c>
      <c r="B56" s="138" t="s">
        <v>588</v>
      </c>
      <c r="C56" s="142">
        <v>2230</v>
      </c>
      <c r="D56" s="142">
        <v>3895</v>
      </c>
      <c r="E56" s="142">
        <v>1633</v>
      </c>
      <c r="F56" s="142">
        <v>5184</v>
      </c>
      <c r="G56" s="144">
        <v>12942</v>
      </c>
      <c r="H56" s="139">
        <v>200.7</v>
      </c>
      <c r="I56" s="139">
        <v>662.15000000000009</v>
      </c>
      <c r="J56" s="139">
        <v>81.650000000000006</v>
      </c>
      <c r="K56" s="139">
        <v>51.84</v>
      </c>
      <c r="L56" s="140">
        <v>996.34000000000015</v>
      </c>
      <c r="M56" s="139">
        <v>1771</v>
      </c>
      <c r="N56" s="156">
        <v>19.930227323880263</v>
      </c>
      <c r="O56" s="157">
        <v>7.8852973038108471</v>
      </c>
      <c r="P56" s="310">
        <v>1.5715576778133034</v>
      </c>
      <c r="Q56" s="310"/>
      <c r="R56" s="310"/>
      <c r="S56" s="139">
        <v>997.91155767781345</v>
      </c>
      <c r="T56" s="142">
        <v>49.895577883890674</v>
      </c>
      <c r="U56" s="143">
        <v>948.01597979392272</v>
      </c>
    </row>
    <row r="57" spans="1:21">
      <c r="A57" s="138" t="s">
        <v>592</v>
      </c>
      <c r="B57" s="138" t="s">
        <v>593</v>
      </c>
      <c r="C57" s="142">
        <v>1564</v>
      </c>
      <c r="D57" s="142">
        <v>3069</v>
      </c>
      <c r="E57" s="142">
        <v>1319</v>
      </c>
      <c r="F57" s="142">
        <v>3723</v>
      </c>
      <c r="G57" s="144">
        <v>9675</v>
      </c>
      <c r="H57" s="139">
        <v>140.76</v>
      </c>
      <c r="I57" s="139">
        <v>521.73</v>
      </c>
      <c r="J57" s="139">
        <v>65.95</v>
      </c>
      <c r="K57" s="139">
        <v>37.230000000000004</v>
      </c>
      <c r="L57" s="140">
        <v>765.67000000000007</v>
      </c>
      <c r="M57" s="139">
        <v>1298</v>
      </c>
      <c r="N57" s="156">
        <v>14.607247355390502</v>
      </c>
      <c r="O57" s="157">
        <v>7.8852973038108471</v>
      </c>
      <c r="P57" s="310">
        <v>1.1518248818755885</v>
      </c>
      <c r="Q57" s="310"/>
      <c r="R57" s="310"/>
      <c r="S57" s="139">
        <v>766.82182488187561</v>
      </c>
      <c r="T57" s="142">
        <v>38.341091244093782</v>
      </c>
      <c r="U57" s="143">
        <v>728.48073363778178</v>
      </c>
    </row>
    <row r="58" spans="1:21">
      <c r="A58" s="138" t="s">
        <v>599</v>
      </c>
      <c r="B58" s="138" t="s">
        <v>600</v>
      </c>
      <c r="C58" s="142">
        <v>1243</v>
      </c>
      <c r="D58" s="142">
        <v>2493</v>
      </c>
      <c r="E58" s="142">
        <v>923</v>
      </c>
      <c r="F58" s="142">
        <v>2042</v>
      </c>
      <c r="G58" s="144">
        <v>6701</v>
      </c>
      <c r="H58" s="139">
        <v>111.86999999999999</v>
      </c>
      <c r="I58" s="139">
        <v>423.81</v>
      </c>
      <c r="J58" s="139">
        <v>46.150000000000006</v>
      </c>
      <c r="K58" s="139">
        <v>20.420000000000002</v>
      </c>
      <c r="L58" s="140">
        <v>602.24999999999989</v>
      </c>
      <c r="M58" s="139">
        <v>1330</v>
      </c>
      <c r="N58" s="156">
        <v>14.967364393427864</v>
      </c>
      <c r="O58" s="157">
        <v>7.8852973038108471</v>
      </c>
      <c r="P58" s="310">
        <v>1.1802211809665122</v>
      </c>
      <c r="Q58" s="310"/>
      <c r="R58" s="310"/>
      <c r="S58" s="139">
        <v>603.43022118096644</v>
      </c>
      <c r="T58" s="142">
        <v>30.171511059048324</v>
      </c>
      <c r="U58" s="143">
        <v>573.25871012191817</v>
      </c>
    </row>
    <row r="59" spans="1:21">
      <c r="A59" s="138" t="s">
        <v>604</v>
      </c>
      <c r="B59" s="138" t="s">
        <v>605</v>
      </c>
      <c r="C59" s="142">
        <v>1932</v>
      </c>
      <c r="D59" s="142">
        <v>3903</v>
      </c>
      <c r="E59" s="142">
        <v>1526</v>
      </c>
      <c r="F59" s="142">
        <v>2862</v>
      </c>
      <c r="G59" s="144">
        <v>10223</v>
      </c>
      <c r="H59" s="139">
        <v>173.88</v>
      </c>
      <c r="I59" s="139">
        <v>663.51</v>
      </c>
      <c r="J59" s="139">
        <v>76.3</v>
      </c>
      <c r="K59" s="139">
        <v>28.62</v>
      </c>
      <c r="L59" s="140">
        <v>942.31</v>
      </c>
      <c r="M59" s="139">
        <v>1408</v>
      </c>
      <c r="N59" s="156">
        <v>15.845149673643935</v>
      </c>
      <c r="O59" s="157">
        <v>7.8852973038108471</v>
      </c>
      <c r="P59" s="310">
        <v>1.2494371600006384</v>
      </c>
      <c r="Q59" s="310"/>
      <c r="R59" s="310"/>
      <c r="S59" s="139">
        <v>943.55943716000058</v>
      </c>
      <c r="T59" s="142">
        <v>47.177971858000035</v>
      </c>
      <c r="U59" s="143">
        <v>896.38146530200061</v>
      </c>
    </row>
    <row r="60" spans="1:21">
      <c r="A60" s="138" t="s">
        <v>640</v>
      </c>
      <c r="B60" s="138" t="s">
        <v>639</v>
      </c>
      <c r="C60" s="142">
        <v>5869</v>
      </c>
      <c r="D60" s="142">
        <v>10393</v>
      </c>
      <c r="E60" s="142">
        <v>4228</v>
      </c>
      <c r="F60" s="142">
        <v>13503</v>
      </c>
      <c r="G60" s="144">
        <v>33993</v>
      </c>
      <c r="H60" s="139">
        <v>528.21</v>
      </c>
      <c r="I60" s="139">
        <v>1766.8100000000002</v>
      </c>
      <c r="J60" s="139">
        <v>211.4</v>
      </c>
      <c r="K60" s="139">
        <v>135.03</v>
      </c>
      <c r="L60" s="140">
        <v>2641.4500000000007</v>
      </c>
      <c r="M60" s="139">
        <v>9050</v>
      </c>
      <c r="N60" s="156">
        <v>63.242487770789658</v>
      </c>
      <c r="O60" s="157">
        <v>542.73400000000004</v>
      </c>
      <c r="P60" s="310">
        <v>343.23848357791758</v>
      </c>
      <c r="Q60" s="310"/>
      <c r="R60" s="310"/>
      <c r="S60" s="139">
        <v>2984.6884835779183</v>
      </c>
      <c r="T60" s="142">
        <v>149.23442417889592</v>
      </c>
      <c r="U60" s="143">
        <v>2835.4540593990223</v>
      </c>
    </row>
    <row r="61" spans="1:21">
      <c r="A61" s="138" t="s">
        <v>656</v>
      </c>
      <c r="B61" s="138" t="s">
        <v>657</v>
      </c>
      <c r="C61" s="142">
        <v>2740</v>
      </c>
      <c r="D61" s="142">
        <v>4842</v>
      </c>
      <c r="E61" s="142">
        <v>2021</v>
      </c>
      <c r="F61" s="142">
        <v>5265</v>
      </c>
      <c r="G61" s="144">
        <v>14868</v>
      </c>
      <c r="H61" s="139">
        <v>246.6</v>
      </c>
      <c r="I61" s="139">
        <v>823.1400000000001</v>
      </c>
      <c r="J61" s="139">
        <v>101.05000000000001</v>
      </c>
      <c r="K61" s="139">
        <v>52.65</v>
      </c>
      <c r="L61" s="140">
        <v>1223.44</v>
      </c>
      <c r="M61" s="139">
        <v>2436</v>
      </c>
      <c r="N61" s="156">
        <v>17.023060796645701</v>
      </c>
      <c r="O61" s="157">
        <v>542.73400000000004</v>
      </c>
      <c r="P61" s="310">
        <v>92.389938784067084</v>
      </c>
      <c r="Q61" s="310"/>
      <c r="R61" s="310"/>
      <c r="S61" s="139">
        <v>1315.8299387840671</v>
      </c>
      <c r="T61" s="142">
        <v>65.791496939203356</v>
      </c>
      <c r="U61" s="143">
        <v>1250.0384418448637</v>
      </c>
    </row>
    <row r="62" spans="1:21">
      <c r="A62" s="138" t="s">
        <v>666</v>
      </c>
      <c r="B62" s="138" t="s">
        <v>667</v>
      </c>
      <c r="C62" s="142">
        <v>1336</v>
      </c>
      <c r="D62" s="142">
        <v>2609</v>
      </c>
      <c r="E62" s="142">
        <v>1055</v>
      </c>
      <c r="F62" s="142">
        <v>2524</v>
      </c>
      <c r="G62" s="144">
        <v>7524</v>
      </c>
      <c r="H62" s="139">
        <v>120.24</v>
      </c>
      <c r="I62" s="139">
        <v>443.53000000000003</v>
      </c>
      <c r="J62" s="139">
        <v>52.75</v>
      </c>
      <c r="K62" s="139">
        <v>25.240000000000002</v>
      </c>
      <c r="L62" s="140">
        <v>641.76</v>
      </c>
      <c r="M62" s="139">
        <v>1817</v>
      </c>
      <c r="N62" s="156">
        <v>12.697414395527604</v>
      </c>
      <c r="O62" s="157">
        <v>542.73400000000004</v>
      </c>
      <c r="P62" s="310">
        <v>68.913185045422793</v>
      </c>
      <c r="Q62" s="310"/>
      <c r="R62" s="310"/>
      <c r="S62" s="139">
        <v>710.67318504542277</v>
      </c>
      <c r="T62" s="142">
        <v>35.533659252271143</v>
      </c>
      <c r="U62" s="143">
        <v>675.13952579315162</v>
      </c>
    </row>
    <row r="63" spans="1:21">
      <c r="A63" s="138" t="s">
        <v>673</v>
      </c>
      <c r="B63" s="138" t="s">
        <v>674</v>
      </c>
      <c r="C63" s="142">
        <v>1910</v>
      </c>
      <c r="D63" s="142">
        <v>3739</v>
      </c>
      <c r="E63" s="142">
        <v>1614</v>
      </c>
      <c r="F63" s="142">
        <v>3246</v>
      </c>
      <c r="G63" s="144">
        <v>10509</v>
      </c>
      <c r="H63" s="139">
        <v>171.9</v>
      </c>
      <c r="I63" s="139">
        <v>635.63</v>
      </c>
      <c r="J63" s="139">
        <v>80.7</v>
      </c>
      <c r="K63" s="139">
        <v>32.46</v>
      </c>
      <c r="L63" s="140">
        <v>920.69</v>
      </c>
      <c r="M63" s="139">
        <v>1007</v>
      </c>
      <c r="N63" s="156">
        <v>7.0370370370370372</v>
      </c>
      <c r="O63" s="157">
        <v>542.73400000000004</v>
      </c>
      <c r="P63" s="310">
        <v>38.192392592592597</v>
      </c>
      <c r="Q63" s="310"/>
      <c r="R63" s="310"/>
      <c r="S63" s="139">
        <v>958.88239259259262</v>
      </c>
      <c r="T63" s="142">
        <v>47.944119629629633</v>
      </c>
      <c r="U63" s="143">
        <v>910.93827296296297</v>
      </c>
    </row>
    <row r="64" spans="1:21">
      <c r="A64" s="138" t="s">
        <v>706</v>
      </c>
      <c r="B64" s="138" t="s">
        <v>707</v>
      </c>
      <c r="C64" s="142">
        <v>2054</v>
      </c>
      <c r="D64" s="142">
        <v>3405</v>
      </c>
      <c r="E64" s="142">
        <v>1268</v>
      </c>
      <c r="F64" s="142">
        <v>3754</v>
      </c>
      <c r="G64" s="144">
        <v>10481</v>
      </c>
      <c r="H64" s="139">
        <v>184.85999999999999</v>
      </c>
      <c r="I64" s="139">
        <v>578.85</v>
      </c>
      <c r="J64" s="139">
        <v>63.400000000000006</v>
      </c>
      <c r="K64" s="139">
        <v>37.54</v>
      </c>
      <c r="L64" s="140">
        <v>864.65</v>
      </c>
      <c r="M64" s="139">
        <v>874</v>
      </c>
      <c r="N64" s="156">
        <v>19.349125525791454</v>
      </c>
      <c r="O64" s="157">
        <v>0</v>
      </c>
      <c r="P64" s="310">
        <v>0</v>
      </c>
      <c r="Q64" s="310"/>
      <c r="R64" s="310"/>
      <c r="S64" s="139">
        <v>864.65</v>
      </c>
      <c r="T64" s="142">
        <v>43.232500000000002</v>
      </c>
      <c r="U64" s="143">
        <v>821.41750000000002</v>
      </c>
    </row>
    <row r="65" spans="1:21">
      <c r="A65" s="138" t="s">
        <v>700</v>
      </c>
      <c r="B65" s="138" t="s">
        <v>701</v>
      </c>
      <c r="C65" s="142">
        <v>2353</v>
      </c>
      <c r="D65" s="142">
        <v>3829</v>
      </c>
      <c r="E65" s="142">
        <v>1982</v>
      </c>
      <c r="F65" s="142">
        <v>6325</v>
      </c>
      <c r="G65" s="144">
        <v>14489</v>
      </c>
      <c r="H65" s="139">
        <v>211.76999999999998</v>
      </c>
      <c r="I65" s="139">
        <v>650.93000000000006</v>
      </c>
      <c r="J65" s="139">
        <v>99.100000000000009</v>
      </c>
      <c r="K65" s="139">
        <v>63.25</v>
      </c>
      <c r="L65" s="140">
        <v>1025.0500000000002</v>
      </c>
      <c r="M65" s="139">
        <v>1757</v>
      </c>
      <c r="N65" s="156">
        <v>38.897498339605932</v>
      </c>
      <c r="O65" s="157">
        <v>0</v>
      </c>
      <c r="P65" s="310">
        <v>0</v>
      </c>
      <c r="Q65" s="310"/>
      <c r="R65" s="310"/>
      <c r="S65" s="139">
        <v>1025.0500000000002</v>
      </c>
      <c r="T65" s="142">
        <v>51.252500000000012</v>
      </c>
      <c r="U65" s="143">
        <v>973.79750000000013</v>
      </c>
    </row>
    <row r="66" spans="1:21">
      <c r="A66" s="138" t="s">
        <v>716</v>
      </c>
      <c r="B66" s="138" t="s">
        <v>717</v>
      </c>
      <c r="C66" s="142">
        <v>2162</v>
      </c>
      <c r="D66" s="142">
        <v>3774</v>
      </c>
      <c r="E66" s="142">
        <v>1444</v>
      </c>
      <c r="F66" s="142">
        <v>2495</v>
      </c>
      <c r="G66" s="144">
        <v>9875</v>
      </c>
      <c r="H66" s="139">
        <v>194.57999999999998</v>
      </c>
      <c r="I66" s="139">
        <v>641.58000000000004</v>
      </c>
      <c r="J66" s="139">
        <v>72.2</v>
      </c>
      <c r="K66" s="139">
        <v>24.95</v>
      </c>
      <c r="L66" s="140">
        <v>933.31000000000017</v>
      </c>
      <c r="M66" s="139">
        <v>957</v>
      </c>
      <c r="N66" s="156">
        <v>21.186628293114897</v>
      </c>
      <c r="O66" s="157">
        <v>0</v>
      </c>
      <c r="P66" s="310">
        <v>0</v>
      </c>
      <c r="Q66" s="310"/>
      <c r="R66" s="310"/>
      <c r="S66" s="139">
        <v>933.31000000000017</v>
      </c>
      <c r="T66" s="142">
        <v>46.665500000000009</v>
      </c>
      <c r="U66" s="143">
        <v>886.64450000000011</v>
      </c>
    </row>
    <row r="67" spans="1:21">
      <c r="A67" s="138" t="s">
        <v>724</v>
      </c>
      <c r="B67" s="138" t="s">
        <v>725</v>
      </c>
      <c r="C67" s="142">
        <v>1222</v>
      </c>
      <c r="D67" s="142">
        <v>2272</v>
      </c>
      <c r="E67" s="142">
        <v>805</v>
      </c>
      <c r="F67" s="142">
        <v>1569</v>
      </c>
      <c r="G67" s="144">
        <v>5868</v>
      </c>
      <c r="H67" s="139">
        <v>109.97999999999999</v>
      </c>
      <c r="I67" s="139">
        <v>386.24</v>
      </c>
      <c r="J67" s="139">
        <v>40.25</v>
      </c>
      <c r="K67" s="139">
        <v>15.69</v>
      </c>
      <c r="L67" s="140">
        <v>552.16000000000008</v>
      </c>
      <c r="M67" s="139">
        <v>546</v>
      </c>
      <c r="N67" s="156">
        <v>12.087668806730131</v>
      </c>
      <c r="O67" s="157">
        <v>0</v>
      </c>
      <c r="P67" s="310">
        <v>0</v>
      </c>
      <c r="Q67" s="310"/>
      <c r="R67" s="310"/>
      <c r="S67" s="139">
        <v>552.16000000000008</v>
      </c>
      <c r="T67" s="142">
        <v>27.608000000000004</v>
      </c>
      <c r="U67" s="143">
        <v>524.55200000000013</v>
      </c>
    </row>
    <row r="68" spans="1:21">
      <c r="A68" s="138" t="s">
        <v>734</v>
      </c>
      <c r="B68" s="138" t="s">
        <v>735</v>
      </c>
      <c r="C68" s="142">
        <v>1754</v>
      </c>
      <c r="D68" s="142">
        <v>3184</v>
      </c>
      <c r="E68" s="142">
        <v>1161</v>
      </c>
      <c r="F68" s="142">
        <v>2319</v>
      </c>
      <c r="G68" s="144">
        <v>8418</v>
      </c>
      <c r="H68" s="139">
        <v>157.85999999999999</v>
      </c>
      <c r="I68" s="139">
        <v>541.28000000000009</v>
      </c>
      <c r="J68" s="139">
        <v>58.050000000000004</v>
      </c>
      <c r="K68" s="139">
        <v>23.19</v>
      </c>
      <c r="L68" s="140">
        <v>780.38000000000011</v>
      </c>
      <c r="M68" s="139">
        <v>383</v>
      </c>
      <c r="N68" s="156">
        <v>8.4790790347575822</v>
      </c>
      <c r="O68" s="157">
        <v>0</v>
      </c>
      <c r="P68" s="310">
        <v>0</v>
      </c>
      <c r="Q68" s="310"/>
      <c r="R68" s="310"/>
      <c r="S68" s="139">
        <v>780.38000000000011</v>
      </c>
      <c r="T68" s="142">
        <v>39.019000000000005</v>
      </c>
      <c r="U68" s="143">
        <v>741.3610000000001</v>
      </c>
    </row>
    <row r="69" spans="1:21">
      <c r="A69" s="138" t="s">
        <v>770</v>
      </c>
      <c r="B69" s="138" t="s">
        <v>771</v>
      </c>
      <c r="C69" s="142">
        <v>4385</v>
      </c>
      <c r="D69" s="142">
        <v>8065</v>
      </c>
      <c r="E69" s="142">
        <v>2820</v>
      </c>
      <c r="F69" s="142">
        <v>6425</v>
      </c>
      <c r="G69" s="144">
        <v>21695</v>
      </c>
      <c r="H69" s="139">
        <v>394.65</v>
      </c>
      <c r="I69" s="139">
        <v>1371.0500000000002</v>
      </c>
      <c r="J69" s="139">
        <v>141</v>
      </c>
      <c r="K69" s="139">
        <v>64.25</v>
      </c>
      <c r="L69" s="140">
        <v>1970.9500000000003</v>
      </c>
      <c r="M69" s="139">
        <v>3745</v>
      </c>
      <c r="N69" s="156">
        <v>50.026716537536728</v>
      </c>
      <c r="O69" s="157">
        <v>0</v>
      </c>
      <c r="P69" s="310">
        <v>0</v>
      </c>
      <c r="Q69" s="310"/>
      <c r="R69" s="310"/>
      <c r="S69" s="139">
        <v>1970.9500000000003</v>
      </c>
      <c r="T69" s="142">
        <v>98.547500000000014</v>
      </c>
      <c r="U69" s="143">
        <v>1872.4025000000001</v>
      </c>
    </row>
    <row r="70" spans="1:21">
      <c r="A70" s="138" t="s">
        <v>787</v>
      </c>
      <c r="B70" s="138" t="s">
        <v>788</v>
      </c>
      <c r="C70" s="142">
        <v>3792</v>
      </c>
      <c r="D70" s="142">
        <v>6145</v>
      </c>
      <c r="E70" s="142">
        <v>2100</v>
      </c>
      <c r="F70" s="142">
        <v>5037</v>
      </c>
      <c r="G70" s="144">
        <v>17074</v>
      </c>
      <c r="H70" s="139">
        <v>341.28</v>
      </c>
      <c r="I70" s="139">
        <v>1044.6500000000001</v>
      </c>
      <c r="J70" s="139">
        <v>105</v>
      </c>
      <c r="K70" s="139">
        <v>50.370000000000005</v>
      </c>
      <c r="L70" s="140">
        <v>1541.3000000000002</v>
      </c>
      <c r="M70" s="139">
        <v>3443</v>
      </c>
      <c r="N70" s="156">
        <v>45.992519369489713</v>
      </c>
      <c r="O70" s="157">
        <v>0</v>
      </c>
      <c r="P70" s="310">
        <v>0</v>
      </c>
      <c r="Q70" s="310"/>
      <c r="R70" s="310"/>
      <c r="S70" s="139">
        <v>1541.3000000000002</v>
      </c>
      <c r="T70" s="142">
        <v>77.065000000000012</v>
      </c>
      <c r="U70" s="143">
        <v>1464.2350000000001</v>
      </c>
    </row>
    <row r="71" spans="1:21">
      <c r="A71" s="138" t="s">
        <v>813</v>
      </c>
      <c r="B71" s="138" t="s">
        <v>814</v>
      </c>
      <c r="C71" s="142">
        <v>1010</v>
      </c>
      <c r="D71" s="142">
        <v>1695</v>
      </c>
      <c r="E71" s="142">
        <v>650</v>
      </c>
      <c r="F71" s="142">
        <v>1443</v>
      </c>
      <c r="G71" s="144">
        <v>4798</v>
      </c>
      <c r="H71" s="139">
        <v>90.899999999999991</v>
      </c>
      <c r="I71" s="139">
        <v>288.15000000000003</v>
      </c>
      <c r="J71" s="139">
        <v>32.5</v>
      </c>
      <c r="K71" s="139">
        <v>14.43</v>
      </c>
      <c r="L71" s="140">
        <v>425.98</v>
      </c>
      <c r="M71" s="139">
        <v>140</v>
      </c>
      <c r="N71" s="156">
        <v>1.8701576275714666</v>
      </c>
      <c r="O71" s="157">
        <v>0</v>
      </c>
      <c r="P71" s="310">
        <v>0</v>
      </c>
      <c r="Q71" s="310"/>
      <c r="R71" s="310"/>
      <c r="S71" s="139">
        <v>425.98</v>
      </c>
      <c r="T71" s="142">
        <v>21.299000000000003</v>
      </c>
      <c r="U71" s="143">
        <v>404.68100000000004</v>
      </c>
    </row>
    <row r="72" spans="1:21">
      <c r="A72" s="138" t="s">
        <v>800</v>
      </c>
      <c r="B72" s="138" t="s">
        <v>801</v>
      </c>
      <c r="C72" s="142">
        <v>1914</v>
      </c>
      <c r="D72" s="142">
        <v>3322</v>
      </c>
      <c r="E72" s="142">
        <v>1126</v>
      </c>
      <c r="F72" s="142">
        <v>1616</v>
      </c>
      <c r="G72" s="144">
        <v>7978</v>
      </c>
      <c r="H72" s="139">
        <v>172.26</v>
      </c>
      <c r="I72" s="139">
        <v>564.74</v>
      </c>
      <c r="J72" s="139">
        <v>56.300000000000004</v>
      </c>
      <c r="K72" s="139">
        <v>16.16</v>
      </c>
      <c r="L72" s="140">
        <v>809.45999999999992</v>
      </c>
      <c r="M72" s="139">
        <v>158</v>
      </c>
      <c r="N72" s="156">
        <v>2.1106064654020837</v>
      </c>
      <c r="O72" s="157">
        <v>0</v>
      </c>
      <c r="P72" s="310">
        <v>0</v>
      </c>
      <c r="Q72" s="310"/>
      <c r="R72" s="310"/>
      <c r="S72" s="139">
        <v>809.45999999999992</v>
      </c>
      <c r="T72" s="142">
        <v>40.472999999999999</v>
      </c>
      <c r="U72" s="143">
        <v>768.98699999999997</v>
      </c>
    </row>
    <row r="73" spans="1:21">
      <c r="A73" s="138" t="s">
        <v>851</v>
      </c>
      <c r="B73" s="138" t="s">
        <v>852</v>
      </c>
      <c r="C73" s="142">
        <v>2707</v>
      </c>
      <c r="D73" s="142">
        <v>4820</v>
      </c>
      <c r="E73" s="142">
        <v>1481</v>
      </c>
      <c r="F73" s="142">
        <v>3392</v>
      </c>
      <c r="G73" s="144">
        <v>12400</v>
      </c>
      <c r="H73" s="139">
        <v>243.63</v>
      </c>
      <c r="I73" s="139">
        <v>819.40000000000009</v>
      </c>
      <c r="J73" s="139">
        <v>74.05</v>
      </c>
      <c r="K73" s="139">
        <v>33.92</v>
      </c>
      <c r="L73" s="140">
        <v>1171.0000000000002</v>
      </c>
      <c r="M73" s="139">
        <v>2406</v>
      </c>
      <c r="N73" s="156">
        <v>33.683326333473332</v>
      </c>
      <c r="O73" s="157">
        <v>0</v>
      </c>
      <c r="P73" s="310">
        <v>0</v>
      </c>
      <c r="Q73" s="310"/>
      <c r="R73" s="310"/>
      <c r="S73" s="139">
        <v>1171.0000000000002</v>
      </c>
      <c r="T73" s="142">
        <v>58.550000000000011</v>
      </c>
      <c r="U73" s="143">
        <v>1112.4500000000003</v>
      </c>
    </row>
    <row r="74" spans="1:21">
      <c r="A74" s="138" t="s">
        <v>861</v>
      </c>
      <c r="B74" s="138" t="s">
        <v>862</v>
      </c>
      <c r="C74" s="142">
        <v>2097</v>
      </c>
      <c r="D74" s="142">
        <v>3304</v>
      </c>
      <c r="E74" s="142">
        <v>1163</v>
      </c>
      <c r="F74" s="142">
        <v>2907</v>
      </c>
      <c r="G74" s="144">
        <v>9471</v>
      </c>
      <c r="H74" s="139">
        <v>188.73</v>
      </c>
      <c r="I74" s="139">
        <v>561.68000000000006</v>
      </c>
      <c r="J74" s="139">
        <v>58.150000000000006</v>
      </c>
      <c r="K74" s="139">
        <v>29.07</v>
      </c>
      <c r="L74" s="140">
        <v>837.63000000000011</v>
      </c>
      <c r="M74" s="139">
        <v>1277</v>
      </c>
      <c r="N74" s="156">
        <v>17.877642447151057</v>
      </c>
      <c r="O74" s="157">
        <v>0</v>
      </c>
      <c r="P74" s="310">
        <v>0</v>
      </c>
      <c r="Q74" s="310"/>
      <c r="R74" s="310"/>
      <c r="S74" s="139">
        <v>837.63000000000011</v>
      </c>
      <c r="T74" s="142">
        <v>41.88150000000001</v>
      </c>
      <c r="U74" s="143">
        <v>795.74850000000015</v>
      </c>
    </row>
    <row r="75" spans="1:21">
      <c r="A75" s="138" t="s">
        <v>845</v>
      </c>
      <c r="B75" s="138" t="s">
        <v>846</v>
      </c>
      <c r="C75" s="142">
        <v>2382</v>
      </c>
      <c r="D75" s="142">
        <v>3926</v>
      </c>
      <c r="E75" s="142">
        <v>1905</v>
      </c>
      <c r="F75" s="142">
        <v>6798</v>
      </c>
      <c r="G75" s="144">
        <v>15011</v>
      </c>
      <c r="H75" s="139">
        <v>214.38</v>
      </c>
      <c r="I75" s="139">
        <v>667.42000000000007</v>
      </c>
      <c r="J75" s="139">
        <v>95.25</v>
      </c>
      <c r="K75" s="139">
        <v>67.98</v>
      </c>
      <c r="L75" s="140">
        <v>1045.03</v>
      </c>
      <c r="M75" s="139">
        <v>1654</v>
      </c>
      <c r="N75" s="156">
        <v>23.155536889262216</v>
      </c>
      <c r="O75" s="157">
        <v>0</v>
      </c>
      <c r="P75" s="310">
        <v>0</v>
      </c>
      <c r="Q75" s="310"/>
      <c r="R75" s="310"/>
      <c r="S75" s="139">
        <v>1045.03</v>
      </c>
      <c r="T75" s="142">
        <v>52.2515</v>
      </c>
      <c r="U75" s="143">
        <v>992.77850000000001</v>
      </c>
    </row>
    <row r="76" spans="1:21">
      <c r="A76" s="138" t="s">
        <v>835</v>
      </c>
      <c r="B76" s="138" t="s">
        <v>836</v>
      </c>
      <c r="C76" s="142">
        <v>2367</v>
      </c>
      <c r="D76" s="142">
        <v>3758</v>
      </c>
      <c r="E76" s="142">
        <v>1697</v>
      </c>
      <c r="F76" s="142">
        <v>5864</v>
      </c>
      <c r="G76" s="144">
        <v>13686</v>
      </c>
      <c r="H76" s="139">
        <v>213.03</v>
      </c>
      <c r="I76" s="139">
        <v>638.86</v>
      </c>
      <c r="J76" s="139">
        <v>84.850000000000009</v>
      </c>
      <c r="K76" s="139">
        <v>58.64</v>
      </c>
      <c r="L76" s="140">
        <v>995.38</v>
      </c>
      <c r="M76" s="139">
        <v>1628</v>
      </c>
      <c r="N76" s="156">
        <v>22.791544169116619</v>
      </c>
      <c r="O76" s="157">
        <v>0</v>
      </c>
      <c r="P76" s="310">
        <v>0</v>
      </c>
      <c r="Q76" s="310"/>
      <c r="R76" s="310"/>
      <c r="S76" s="139">
        <v>995.38</v>
      </c>
      <c r="T76" s="142">
        <v>49.769000000000005</v>
      </c>
      <c r="U76" s="143">
        <v>945.61099999999999</v>
      </c>
    </row>
    <row r="77" spans="1:21">
      <c r="A77" s="138" t="s">
        <v>902</v>
      </c>
      <c r="B77" s="138" t="s">
        <v>903</v>
      </c>
      <c r="C77" s="142">
        <v>1560</v>
      </c>
      <c r="D77" s="142">
        <v>2402</v>
      </c>
      <c r="E77" s="142">
        <v>681</v>
      </c>
      <c r="F77" s="142">
        <v>1986</v>
      </c>
      <c r="G77" s="144">
        <v>6629</v>
      </c>
      <c r="H77" s="139">
        <v>140.4</v>
      </c>
      <c r="I77" s="139">
        <v>408.34000000000003</v>
      </c>
      <c r="J77" s="139">
        <v>34.050000000000004</v>
      </c>
      <c r="K77" s="139">
        <v>19.86</v>
      </c>
      <c r="L77" s="140">
        <v>602.65</v>
      </c>
      <c r="M77" s="139">
        <v>178</v>
      </c>
      <c r="N77" s="156">
        <v>2.49195016099678</v>
      </c>
      <c r="O77" s="157">
        <v>0</v>
      </c>
      <c r="P77" s="310">
        <v>0</v>
      </c>
      <c r="Q77" s="310"/>
      <c r="R77" s="310"/>
      <c r="S77" s="139">
        <v>602.65</v>
      </c>
      <c r="T77" s="142">
        <v>30.1325</v>
      </c>
      <c r="U77" s="143">
        <v>572.51749999999993</v>
      </c>
    </row>
    <row r="78" spans="1:21">
      <c r="A78" s="138" t="s">
        <v>929</v>
      </c>
      <c r="B78" s="138" t="s">
        <v>930</v>
      </c>
      <c r="C78" s="142">
        <v>1940</v>
      </c>
      <c r="D78" s="142">
        <v>3461</v>
      </c>
      <c r="E78" s="142">
        <v>1623</v>
      </c>
      <c r="F78" s="142">
        <v>5207</v>
      </c>
      <c r="G78" s="144">
        <v>12231</v>
      </c>
      <c r="H78" s="139">
        <v>174.6</v>
      </c>
      <c r="I78" s="139">
        <v>588.37</v>
      </c>
      <c r="J78" s="139">
        <v>81.150000000000006</v>
      </c>
      <c r="K78" s="139">
        <v>52.07</v>
      </c>
      <c r="L78" s="140">
        <v>896.19</v>
      </c>
      <c r="M78" s="139">
        <v>2325</v>
      </c>
      <c r="N78" s="156">
        <v>24.887604367373154</v>
      </c>
      <c r="O78" s="157">
        <v>163.41573746541499</v>
      </c>
      <c r="P78" s="310">
        <v>40.670262214417669</v>
      </c>
      <c r="Q78" s="310"/>
      <c r="R78" s="310"/>
      <c r="S78" s="139">
        <v>936.86026221441773</v>
      </c>
      <c r="T78" s="142">
        <v>46.843013110720889</v>
      </c>
      <c r="U78" s="143">
        <v>890.01724910369683</v>
      </c>
    </row>
    <row r="79" spans="1:21">
      <c r="A79" s="138" t="s">
        <v>941</v>
      </c>
      <c r="B79" s="138" t="s">
        <v>942</v>
      </c>
      <c r="C79" s="142">
        <v>1882</v>
      </c>
      <c r="D79" s="142">
        <v>3552</v>
      </c>
      <c r="E79" s="142">
        <v>1520</v>
      </c>
      <c r="F79" s="142">
        <v>4078</v>
      </c>
      <c r="G79" s="144">
        <v>11032</v>
      </c>
      <c r="H79" s="139">
        <v>169.38</v>
      </c>
      <c r="I79" s="139">
        <v>603.84</v>
      </c>
      <c r="J79" s="139">
        <v>76</v>
      </c>
      <c r="K79" s="139">
        <v>40.78</v>
      </c>
      <c r="L79" s="140">
        <v>890</v>
      </c>
      <c r="M79" s="139">
        <v>2081</v>
      </c>
      <c r="N79" s="156">
        <v>22.275743952044529</v>
      </c>
      <c r="O79" s="157">
        <v>163.41573746541499</v>
      </c>
      <c r="P79" s="310">
        <v>36.402071255141145</v>
      </c>
      <c r="Q79" s="310"/>
      <c r="R79" s="310"/>
      <c r="S79" s="139">
        <v>926.4020712551411</v>
      </c>
      <c r="T79" s="142">
        <v>46.320103562757055</v>
      </c>
      <c r="U79" s="143">
        <v>880.08196769238407</v>
      </c>
    </row>
    <row r="80" spans="1:21">
      <c r="A80" s="138" t="s">
        <v>945</v>
      </c>
      <c r="B80" s="138" t="s">
        <v>946</v>
      </c>
      <c r="C80" s="142">
        <v>909</v>
      </c>
      <c r="D80" s="142">
        <v>1800</v>
      </c>
      <c r="E80" s="142">
        <v>720</v>
      </c>
      <c r="F80" s="142">
        <v>932</v>
      </c>
      <c r="G80" s="144">
        <v>4361</v>
      </c>
      <c r="H80" s="139">
        <v>81.81</v>
      </c>
      <c r="I80" s="139">
        <v>306</v>
      </c>
      <c r="J80" s="139">
        <v>36</v>
      </c>
      <c r="K80" s="139">
        <v>9.32</v>
      </c>
      <c r="L80" s="140">
        <v>433.13</v>
      </c>
      <c r="M80" s="139">
        <v>121</v>
      </c>
      <c r="N80" s="156">
        <v>1.2952258616998502</v>
      </c>
      <c r="O80" s="157">
        <v>163.41573746541499</v>
      </c>
      <c r="P80" s="310">
        <v>2.1166028937395862</v>
      </c>
      <c r="Q80" s="310"/>
      <c r="R80" s="310"/>
      <c r="S80" s="139">
        <v>435.24660289373958</v>
      </c>
      <c r="T80" s="142">
        <v>21.762330144686981</v>
      </c>
      <c r="U80" s="143">
        <v>413.48427274905259</v>
      </c>
    </row>
    <row r="81" spans="1:21">
      <c r="A81" s="138" t="s">
        <v>910</v>
      </c>
      <c r="B81" s="138" t="s">
        <v>1679</v>
      </c>
      <c r="C81" s="142">
        <v>1282</v>
      </c>
      <c r="D81" s="142">
        <v>2629</v>
      </c>
      <c r="E81" s="142">
        <v>979</v>
      </c>
      <c r="F81" s="142">
        <v>1368</v>
      </c>
      <c r="G81" s="144">
        <v>6258</v>
      </c>
      <c r="H81" s="139">
        <v>115.38</v>
      </c>
      <c r="I81" s="139">
        <v>446.93</v>
      </c>
      <c r="J81" s="139">
        <v>48.95</v>
      </c>
      <c r="K81" s="139">
        <v>13.68</v>
      </c>
      <c r="L81" s="140">
        <v>624.93999999999994</v>
      </c>
      <c r="M81" s="139">
        <v>145</v>
      </c>
      <c r="N81" s="156">
        <v>1.5521301648469277</v>
      </c>
      <c r="O81" s="157">
        <v>163.41573746541499</v>
      </c>
      <c r="P81" s="310">
        <v>2.5364249553077682</v>
      </c>
      <c r="Q81" s="310"/>
      <c r="R81" s="310"/>
      <c r="S81" s="139">
        <v>627.47642495530772</v>
      </c>
      <c r="T81" s="142">
        <v>31.373821247765388</v>
      </c>
      <c r="U81" s="143">
        <v>596.10260370754236</v>
      </c>
    </row>
    <row r="82" spans="1:21">
      <c r="A82" s="138" t="s">
        <v>914</v>
      </c>
      <c r="B82" s="138" t="s">
        <v>915</v>
      </c>
      <c r="C82" s="142">
        <v>4067</v>
      </c>
      <c r="D82" s="142">
        <v>7949</v>
      </c>
      <c r="E82" s="142">
        <v>3123</v>
      </c>
      <c r="F82" s="142">
        <v>6549</v>
      </c>
      <c r="G82" s="144">
        <v>21688</v>
      </c>
      <c r="H82" s="139">
        <v>366.03</v>
      </c>
      <c r="I82" s="139">
        <v>1351.3300000000002</v>
      </c>
      <c r="J82" s="139">
        <v>156.15</v>
      </c>
      <c r="K82" s="139">
        <v>65.489999999999995</v>
      </c>
      <c r="L82" s="140">
        <v>1939.0000000000002</v>
      </c>
      <c r="M82" s="139">
        <v>4670</v>
      </c>
      <c r="N82" s="156">
        <v>49.989295654035537</v>
      </c>
      <c r="O82" s="157">
        <v>163.41573746541499</v>
      </c>
      <c r="P82" s="310">
        <v>81.690376146808816</v>
      </c>
      <c r="Q82" s="310"/>
      <c r="R82" s="310"/>
      <c r="S82" s="139">
        <v>2020.6903761468091</v>
      </c>
      <c r="T82" s="142">
        <v>101.03451880734046</v>
      </c>
      <c r="U82" s="143">
        <v>1919.6558573394686</v>
      </c>
    </row>
    <row r="83" spans="1:21">
      <c r="A83" s="146"/>
      <c r="B83" s="146" t="s">
        <v>1672</v>
      </c>
      <c r="C83" s="147">
        <v>135204</v>
      </c>
      <c r="D83" s="147">
        <v>243671</v>
      </c>
      <c r="E83" s="147">
        <v>97883</v>
      </c>
      <c r="F83" s="147">
        <v>270823</v>
      </c>
      <c r="G83" s="147">
        <v>747581</v>
      </c>
      <c r="H83" s="147">
        <v>12168.359999999999</v>
      </c>
      <c r="I83" s="147">
        <v>41424.07</v>
      </c>
      <c r="J83" s="147">
        <v>4894.1500000000005</v>
      </c>
      <c r="K83" s="147">
        <v>2708.2299999999996</v>
      </c>
      <c r="L83" s="147">
        <v>61194.810000000005</v>
      </c>
      <c r="M83" s="147">
        <v>97254</v>
      </c>
      <c r="N83" s="158"/>
      <c r="O83" s="158"/>
      <c r="P83" s="312">
        <v>1630.6061434409883</v>
      </c>
      <c r="Q83" s="313"/>
      <c r="R83" s="313"/>
      <c r="S83" s="147">
        <v>62825.416143440983</v>
      </c>
      <c r="T83" s="147">
        <v>3141.2708071720494</v>
      </c>
      <c r="U83" s="159">
        <v>59684.145336268935</v>
      </c>
    </row>
    <row r="84" spans="1:21" ht="15.75" thickBot="1">
      <c r="F84" s="160"/>
      <c r="G84" s="160"/>
      <c r="H84" s="160"/>
      <c r="I84" s="160"/>
      <c r="J84" s="160"/>
      <c r="K84" s="160"/>
      <c r="L84" s="160"/>
      <c r="M84" s="160"/>
      <c r="N84" s="160"/>
      <c r="O84" s="160"/>
      <c r="P84" s="160"/>
      <c r="Q84" s="160"/>
      <c r="R84" s="160"/>
      <c r="S84" s="160"/>
      <c r="T84" s="160"/>
      <c r="U84" s="160"/>
    </row>
    <row r="85" spans="1:21">
      <c r="A85" s="150"/>
      <c r="B85" s="150"/>
      <c r="C85" s="151" t="s">
        <v>1641</v>
      </c>
      <c r="D85" s="152" t="s">
        <v>1642</v>
      </c>
      <c r="E85" s="152" t="s">
        <v>1643</v>
      </c>
      <c r="F85" s="152" t="s">
        <v>1644</v>
      </c>
      <c r="G85" s="161"/>
      <c r="H85" s="125" t="s">
        <v>1641</v>
      </c>
      <c r="I85" s="126" t="s">
        <v>1642</v>
      </c>
      <c r="J85" s="126" t="s">
        <v>1643</v>
      </c>
      <c r="K85" s="126" t="s">
        <v>1644</v>
      </c>
      <c r="L85" s="128" t="s">
        <v>1645</v>
      </c>
      <c r="M85" s="151" t="s">
        <v>1646</v>
      </c>
      <c r="N85" s="152" t="s">
        <v>1673</v>
      </c>
      <c r="O85" s="152" t="s">
        <v>1674</v>
      </c>
      <c r="P85" s="309" t="s">
        <v>1675</v>
      </c>
      <c r="Q85" s="309"/>
      <c r="R85" s="309"/>
      <c r="S85" s="153" t="s">
        <v>1650</v>
      </c>
      <c r="T85" s="130" t="s">
        <v>1651</v>
      </c>
      <c r="U85" s="130" t="s">
        <v>1652</v>
      </c>
    </row>
    <row r="86" spans="1:21" ht="15.75" thickBot="1">
      <c r="A86" s="154" t="s">
        <v>171</v>
      </c>
      <c r="B86" s="154" t="s">
        <v>1680</v>
      </c>
      <c r="C86" s="132" t="s">
        <v>1654</v>
      </c>
      <c r="D86" s="133" t="s">
        <v>1655</v>
      </c>
      <c r="E86" s="133" t="s">
        <v>1656</v>
      </c>
      <c r="F86" s="133" t="s">
        <v>1657</v>
      </c>
      <c r="G86" s="134" t="s">
        <v>989</v>
      </c>
      <c r="H86" s="135">
        <v>0.09</v>
      </c>
      <c r="I86" s="136">
        <v>0.17</v>
      </c>
      <c r="J86" s="136">
        <v>0.05</v>
      </c>
      <c r="K86" s="136">
        <v>0.01</v>
      </c>
      <c r="L86" s="134" t="s">
        <v>1658</v>
      </c>
      <c r="M86" s="132" t="s">
        <v>1659</v>
      </c>
      <c r="N86" s="133" t="s">
        <v>1677</v>
      </c>
      <c r="O86" s="133" t="s">
        <v>1582</v>
      </c>
      <c r="P86" s="311" t="s">
        <v>1678</v>
      </c>
      <c r="Q86" s="311"/>
      <c r="R86" s="311"/>
      <c r="S86" s="137" t="s">
        <v>1664</v>
      </c>
      <c r="T86" s="130" t="s">
        <v>1665</v>
      </c>
      <c r="U86" s="130" t="s">
        <v>1664</v>
      </c>
    </row>
    <row r="87" spans="1:21">
      <c r="A87" s="155" t="s">
        <v>229</v>
      </c>
      <c r="B87" s="155" t="s">
        <v>230</v>
      </c>
      <c r="C87" s="142">
        <v>450</v>
      </c>
      <c r="D87" s="142">
        <v>788</v>
      </c>
      <c r="E87" s="142">
        <v>387</v>
      </c>
      <c r="F87" s="142">
        <v>1665</v>
      </c>
      <c r="G87" s="144">
        <v>3290</v>
      </c>
      <c r="H87" s="139">
        <v>40.5</v>
      </c>
      <c r="I87" s="139">
        <v>133.96</v>
      </c>
      <c r="J87" s="139">
        <v>19.350000000000001</v>
      </c>
      <c r="K87" s="139">
        <v>16.649999999999999</v>
      </c>
      <c r="L87" s="140">
        <v>210.46</v>
      </c>
      <c r="M87" s="139">
        <v>443</v>
      </c>
      <c r="N87" s="156">
        <v>2.8665717613562833</v>
      </c>
      <c r="O87" s="157">
        <v>602.61092129385031</v>
      </c>
      <c r="P87" s="310">
        <v>17.27427450065845</v>
      </c>
      <c r="Q87" s="310"/>
      <c r="R87" s="310"/>
      <c r="S87" s="139">
        <v>227.73427450065844</v>
      </c>
      <c r="T87" s="142">
        <v>11.386713725032923</v>
      </c>
      <c r="U87" s="143">
        <v>216.34756077562551</v>
      </c>
    </row>
    <row r="88" spans="1:21">
      <c r="A88" s="138" t="s">
        <v>219</v>
      </c>
      <c r="B88" s="138" t="s">
        <v>220</v>
      </c>
      <c r="C88" s="142">
        <v>328</v>
      </c>
      <c r="D88" s="142">
        <v>519</v>
      </c>
      <c r="E88" s="142">
        <v>291</v>
      </c>
      <c r="F88" s="142">
        <v>983</v>
      </c>
      <c r="G88" s="144">
        <v>2121</v>
      </c>
      <c r="H88" s="139">
        <v>29.52</v>
      </c>
      <c r="I88" s="139">
        <v>88.23</v>
      </c>
      <c r="J88" s="139">
        <v>14.55</v>
      </c>
      <c r="K88" s="139">
        <v>9.83</v>
      </c>
      <c r="L88" s="140">
        <v>142.13000000000002</v>
      </c>
      <c r="M88" s="139">
        <v>138</v>
      </c>
      <c r="N88" s="156">
        <v>0.89297269315387595</v>
      </c>
      <c r="O88" s="157">
        <v>602.61092129385031</v>
      </c>
      <c r="P88" s="310">
        <v>5.3811509731170792</v>
      </c>
      <c r="Q88" s="310"/>
      <c r="R88" s="310"/>
      <c r="S88" s="139">
        <v>147.51115097311711</v>
      </c>
      <c r="T88" s="142">
        <v>7.3755575486558556</v>
      </c>
      <c r="U88" s="143">
        <v>140.13559342446126</v>
      </c>
    </row>
    <row r="89" spans="1:21">
      <c r="A89" s="138" t="s">
        <v>193</v>
      </c>
      <c r="B89" s="138" t="s">
        <v>194</v>
      </c>
      <c r="C89" s="142">
        <v>1655</v>
      </c>
      <c r="D89" s="142">
        <v>2702</v>
      </c>
      <c r="E89" s="142">
        <v>1269</v>
      </c>
      <c r="F89" s="142">
        <v>4904</v>
      </c>
      <c r="G89" s="144">
        <v>10530</v>
      </c>
      <c r="H89" s="139">
        <v>148.94999999999999</v>
      </c>
      <c r="I89" s="139">
        <v>459.34000000000003</v>
      </c>
      <c r="J89" s="139">
        <v>63.45</v>
      </c>
      <c r="K89" s="139">
        <v>49.04</v>
      </c>
      <c r="L89" s="140">
        <v>720.78</v>
      </c>
      <c r="M89" s="139">
        <v>701</v>
      </c>
      <c r="N89" s="156">
        <v>4.5360424485570077</v>
      </c>
      <c r="O89" s="157">
        <v>602.61092129385031</v>
      </c>
      <c r="P89" s="310">
        <v>27.334687189529507</v>
      </c>
      <c r="Q89" s="310"/>
      <c r="R89" s="310"/>
      <c r="S89" s="139">
        <v>748.11468718952949</v>
      </c>
      <c r="T89" s="142">
        <v>37.405734359476476</v>
      </c>
      <c r="U89" s="143">
        <v>710.70895283005302</v>
      </c>
    </row>
    <row r="90" spans="1:21">
      <c r="A90" s="138" t="s">
        <v>189</v>
      </c>
      <c r="B90" s="138" t="s">
        <v>190</v>
      </c>
      <c r="C90" s="142">
        <v>1235</v>
      </c>
      <c r="D90" s="142">
        <v>1898</v>
      </c>
      <c r="E90" s="142">
        <v>569</v>
      </c>
      <c r="F90" s="142">
        <v>2217</v>
      </c>
      <c r="G90" s="144">
        <v>5919</v>
      </c>
      <c r="H90" s="139">
        <v>111.14999999999999</v>
      </c>
      <c r="I90" s="139">
        <v>322.66000000000003</v>
      </c>
      <c r="J90" s="139">
        <v>28.450000000000003</v>
      </c>
      <c r="K90" s="139">
        <v>22.17</v>
      </c>
      <c r="L90" s="140">
        <v>484.43</v>
      </c>
      <c r="M90" s="139">
        <v>205</v>
      </c>
      <c r="N90" s="156">
        <v>1.3265174064966998</v>
      </c>
      <c r="O90" s="157">
        <v>602.61092129385031</v>
      </c>
      <c r="P90" s="310">
        <v>7.9937387644130524</v>
      </c>
      <c r="Q90" s="310"/>
      <c r="R90" s="310"/>
      <c r="S90" s="139">
        <v>492.42373876441309</v>
      </c>
      <c r="T90" s="142">
        <v>24.621186938220657</v>
      </c>
      <c r="U90" s="143">
        <v>467.80255182619243</v>
      </c>
    </row>
    <row r="91" spans="1:21">
      <c r="A91" s="138" t="s">
        <v>199</v>
      </c>
      <c r="B91" s="138" t="s">
        <v>200</v>
      </c>
      <c r="C91" s="142">
        <v>1307</v>
      </c>
      <c r="D91" s="142">
        <v>2514</v>
      </c>
      <c r="E91" s="142">
        <v>1281</v>
      </c>
      <c r="F91" s="142">
        <v>5368</v>
      </c>
      <c r="G91" s="144">
        <v>10470</v>
      </c>
      <c r="H91" s="139">
        <v>117.63</v>
      </c>
      <c r="I91" s="139">
        <v>427.38000000000005</v>
      </c>
      <c r="J91" s="139">
        <v>64.05</v>
      </c>
      <c r="K91" s="139">
        <v>53.68</v>
      </c>
      <c r="L91" s="140">
        <v>662.7399999999999</v>
      </c>
      <c r="M91" s="139">
        <v>1647</v>
      </c>
      <c r="N91" s="156">
        <v>10.657434968292998</v>
      </c>
      <c r="O91" s="157">
        <v>602.61092129385031</v>
      </c>
      <c r="P91" s="310">
        <v>64.222867048723401</v>
      </c>
      <c r="Q91" s="310"/>
      <c r="R91" s="310"/>
      <c r="S91" s="139">
        <v>726.9628670487233</v>
      </c>
      <c r="T91" s="142">
        <v>36.348143352436168</v>
      </c>
      <c r="U91" s="143">
        <v>690.61472369628711</v>
      </c>
    </row>
    <row r="92" spans="1:21">
      <c r="A92" s="138" t="s">
        <v>202</v>
      </c>
      <c r="B92" s="138" t="s">
        <v>203</v>
      </c>
      <c r="C92" s="142">
        <v>1258</v>
      </c>
      <c r="D92" s="142">
        <v>2276</v>
      </c>
      <c r="E92" s="142">
        <v>1035</v>
      </c>
      <c r="F92" s="142">
        <v>4522</v>
      </c>
      <c r="G92" s="144">
        <v>9091</v>
      </c>
      <c r="H92" s="139">
        <v>113.22</v>
      </c>
      <c r="I92" s="139">
        <v>386.92</v>
      </c>
      <c r="J92" s="139">
        <v>51.75</v>
      </c>
      <c r="K92" s="139">
        <v>45.22</v>
      </c>
      <c r="L92" s="140">
        <v>597.11</v>
      </c>
      <c r="M92" s="139">
        <v>1277</v>
      </c>
      <c r="N92" s="156">
        <v>8.2632328199818819</v>
      </c>
      <c r="O92" s="157">
        <v>602.61092129385031</v>
      </c>
      <c r="P92" s="310">
        <v>49.795143425148623</v>
      </c>
      <c r="Q92" s="310"/>
      <c r="R92" s="310"/>
      <c r="S92" s="139">
        <v>646.90514342514859</v>
      </c>
      <c r="T92" s="142">
        <v>32.34525717125743</v>
      </c>
      <c r="U92" s="143">
        <v>614.55988625389114</v>
      </c>
    </row>
    <row r="93" spans="1:21">
      <c r="A93" s="138" t="s">
        <v>214</v>
      </c>
      <c r="B93" s="138" t="s">
        <v>215</v>
      </c>
      <c r="C93" s="142">
        <v>1652</v>
      </c>
      <c r="D93" s="142">
        <v>3015</v>
      </c>
      <c r="E93" s="142">
        <v>1407</v>
      </c>
      <c r="F93" s="142">
        <v>4345</v>
      </c>
      <c r="G93" s="144">
        <v>10419</v>
      </c>
      <c r="H93" s="139">
        <v>148.68</v>
      </c>
      <c r="I93" s="139">
        <v>512.55000000000007</v>
      </c>
      <c r="J93" s="139">
        <v>70.350000000000009</v>
      </c>
      <c r="K93" s="139">
        <v>43.45</v>
      </c>
      <c r="L93" s="140">
        <v>775.03000000000009</v>
      </c>
      <c r="M93" s="139">
        <v>2940</v>
      </c>
      <c r="N93" s="156">
        <v>19.024200854147793</v>
      </c>
      <c r="O93" s="157">
        <v>602.61092129385031</v>
      </c>
      <c r="P93" s="310">
        <v>114.64191203597257</v>
      </c>
      <c r="Q93" s="310"/>
      <c r="R93" s="310"/>
      <c r="S93" s="139">
        <v>889.6719120359727</v>
      </c>
      <c r="T93" s="142">
        <v>44.48359560179864</v>
      </c>
      <c r="U93" s="143">
        <v>845.18831643417411</v>
      </c>
    </row>
    <row r="94" spans="1:21">
      <c r="A94" s="138" t="s">
        <v>208</v>
      </c>
      <c r="B94" s="138" t="s">
        <v>209</v>
      </c>
      <c r="C94" s="142">
        <v>1712</v>
      </c>
      <c r="D94" s="142">
        <v>3304</v>
      </c>
      <c r="E94" s="142">
        <v>1497</v>
      </c>
      <c r="F94" s="142">
        <v>4004</v>
      </c>
      <c r="G94" s="144">
        <v>10517</v>
      </c>
      <c r="H94" s="139">
        <v>154.07999999999998</v>
      </c>
      <c r="I94" s="139">
        <v>561.68000000000006</v>
      </c>
      <c r="J94" s="139">
        <v>74.850000000000009</v>
      </c>
      <c r="K94" s="139">
        <v>40.04</v>
      </c>
      <c r="L94" s="140">
        <v>830.65</v>
      </c>
      <c r="M94" s="139">
        <v>2785</v>
      </c>
      <c r="N94" s="156">
        <v>18.021224278503947</v>
      </c>
      <c r="O94" s="157">
        <v>602.61092129385031</v>
      </c>
      <c r="P94" s="310">
        <v>108.59786565312366</v>
      </c>
      <c r="Q94" s="310"/>
      <c r="R94" s="310"/>
      <c r="S94" s="139">
        <v>939.24786565312365</v>
      </c>
      <c r="T94" s="142">
        <v>46.962393282656187</v>
      </c>
      <c r="U94" s="143">
        <v>892.28547237046746</v>
      </c>
    </row>
    <row r="95" spans="1:21">
      <c r="A95" s="138" t="s">
        <v>179</v>
      </c>
      <c r="B95" s="138" t="s">
        <v>180</v>
      </c>
      <c r="C95" s="142">
        <v>1383</v>
      </c>
      <c r="D95" s="142">
        <v>2463</v>
      </c>
      <c r="E95" s="142">
        <v>1168</v>
      </c>
      <c r="F95" s="142">
        <v>4676</v>
      </c>
      <c r="G95" s="144">
        <v>9690</v>
      </c>
      <c r="H95" s="139">
        <v>124.47</v>
      </c>
      <c r="I95" s="139">
        <v>418.71000000000004</v>
      </c>
      <c r="J95" s="139">
        <v>58.400000000000006</v>
      </c>
      <c r="K95" s="139">
        <v>46.76</v>
      </c>
      <c r="L95" s="140">
        <v>648.34</v>
      </c>
      <c r="M95" s="139">
        <v>1804</v>
      </c>
      <c r="N95" s="156">
        <v>11.673353177170959</v>
      </c>
      <c r="O95" s="157">
        <v>602.61092129385031</v>
      </c>
      <c r="P95" s="310">
        <v>70.34490112683487</v>
      </c>
      <c r="Q95" s="310"/>
      <c r="R95" s="310"/>
      <c r="S95" s="139">
        <v>718.68490112683492</v>
      </c>
      <c r="T95" s="142">
        <v>35.934245056341744</v>
      </c>
      <c r="U95" s="143">
        <v>682.75065607049316</v>
      </c>
    </row>
    <row r="96" spans="1:21">
      <c r="A96" s="138" t="s">
        <v>183</v>
      </c>
      <c r="B96" s="138" t="s">
        <v>184</v>
      </c>
      <c r="C96" s="142">
        <v>1939</v>
      </c>
      <c r="D96" s="142">
        <v>3774</v>
      </c>
      <c r="E96" s="142">
        <v>1866</v>
      </c>
      <c r="F96" s="142">
        <v>7089</v>
      </c>
      <c r="G96" s="144">
        <v>14668</v>
      </c>
      <c r="H96" s="139">
        <v>174.51</v>
      </c>
      <c r="I96" s="139">
        <v>641.58000000000004</v>
      </c>
      <c r="J96" s="139">
        <v>93.300000000000011</v>
      </c>
      <c r="K96" s="139">
        <v>70.89</v>
      </c>
      <c r="L96" s="140">
        <v>980.28000000000009</v>
      </c>
      <c r="M96" s="139">
        <v>3514</v>
      </c>
      <c r="N96" s="156">
        <v>22.738449592338554</v>
      </c>
      <c r="O96" s="157">
        <v>602.61092129385031</v>
      </c>
      <c r="P96" s="310">
        <v>137.02438057632912</v>
      </c>
      <c r="Q96" s="310"/>
      <c r="R96" s="310"/>
      <c r="S96" s="139">
        <v>1117.3043805763291</v>
      </c>
      <c r="T96" s="142">
        <v>55.865219028816455</v>
      </c>
      <c r="U96" s="143">
        <v>1061.4391615475126</v>
      </c>
    </row>
    <row r="97" spans="1:21">
      <c r="A97" s="138" t="s">
        <v>286</v>
      </c>
      <c r="B97" s="138" t="s">
        <v>287</v>
      </c>
      <c r="C97" s="142">
        <v>1716</v>
      </c>
      <c r="D97" s="142">
        <v>3572</v>
      </c>
      <c r="E97" s="142">
        <v>1507</v>
      </c>
      <c r="F97" s="142">
        <v>3817</v>
      </c>
      <c r="G97" s="144">
        <v>10612</v>
      </c>
      <c r="H97" s="139">
        <v>154.44</v>
      </c>
      <c r="I97" s="139">
        <v>607.24</v>
      </c>
      <c r="J97" s="139">
        <v>75.350000000000009</v>
      </c>
      <c r="K97" s="139">
        <v>38.17</v>
      </c>
      <c r="L97" s="140">
        <v>875.2</v>
      </c>
      <c r="M97" s="139">
        <v>2919</v>
      </c>
      <c r="N97" s="156">
        <v>36.888664223429799</v>
      </c>
      <c r="O97" s="157">
        <v>110.86964028304196</v>
      </c>
      <c r="P97" s="310">
        <v>40.898329329735809</v>
      </c>
      <c r="Q97" s="310"/>
      <c r="R97" s="310"/>
      <c r="S97" s="139">
        <v>916.09832932973586</v>
      </c>
      <c r="T97" s="142">
        <v>45.804916466486794</v>
      </c>
      <c r="U97" s="143">
        <v>870.29341286324905</v>
      </c>
    </row>
    <row r="98" spans="1:21">
      <c r="A98" s="138" t="s">
        <v>280</v>
      </c>
      <c r="B98" s="138" t="s">
        <v>281</v>
      </c>
      <c r="C98" s="142">
        <v>2188</v>
      </c>
      <c r="D98" s="142">
        <v>3784</v>
      </c>
      <c r="E98" s="142">
        <v>1627</v>
      </c>
      <c r="F98" s="142">
        <v>5050</v>
      </c>
      <c r="G98" s="144">
        <v>12649</v>
      </c>
      <c r="H98" s="139">
        <v>196.92</v>
      </c>
      <c r="I98" s="139">
        <v>643.28000000000009</v>
      </c>
      <c r="J98" s="139">
        <v>81.350000000000009</v>
      </c>
      <c r="K98" s="139">
        <v>50.5</v>
      </c>
      <c r="L98" s="140">
        <v>972.05000000000007</v>
      </c>
      <c r="M98" s="139">
        <v>1483</v>
      </c>
      <c r="N98" s="156">
        <v>18.741311765449261</v>
      </c>
      <c r="O98" s="157">
        <v>110.86964028304196</v>
      </c>
      <c r="P98" s="310">
        <v>20.778424938677016</v>
      </c>
      <c r="Q98" s="310"/>
      <c r="R98" s="310"/>
      <c r="S98" s="139">
        <v>992.82842493867713</v>
      </c>
      <c r="T98" s="142">
        <v>49.641421246933859</v>
      </c>
      <c r="U98" s="143">
        <v>943.18700369174326</v>
      </c>
    </row>
    <row r="99" spans="1:21">
      <c r="A99" s="138" t="s">
        <v>257</v>
      </c>
      <c r="B99" s="138" t="s">
        <v>258</v>
      </c>
      <c r="C99" s="142">
        <v>727</v>
      </c>
      <c r="D99" s="142">
        <v>1490</v>
      </c>
      <c r="E99" s="142">
        <v>676</v>
      </c>
      <c r="F99" s="142">
        <v>1737</v>
      </c>
      <c r="G99" s="144">
        <v>4630</v>
      </c>
      <c r="H99" s="139">
        <v>65.429999999999993</v>
      </c>
      <c r="I99" s="139">
        <v>253.3</v>
      </c>
      <c r="J99" s="139">
        <v>33.800000000000004</v>
      </c>
      <c r="K99" s="139">
        <v>17.37</v>
      </c>
      <c r="L99" s="140">
        <v>369.90000000000003</v>
      </c>
      <c r="M99" s="139">
        <v>931</v>
      </c>
      <c r="N99" s="156">
        <v>11.765449260710223</v>
      </c>
      <c r="O99" s="157">
        <v>110.86964028304196</v>
      </c>
      <c r="P99" s="310">
        <v>13.044311273033244</v>
      </c>
      <c r="Q99" s="310"/>
      <c r="R99" s="310"/>
      <c r="S99" s="139">
        <v>382.94431127303329</v>
      </c>
      <c r="T99" s="142">
        <v>19.147215563651667</v>
      </c>
      <c r="U99" s="143">
        <v>363.79709570938161</v>
      </c>
    </row>
    <row r="100" spans="1:21">
      <c r="A100" s="138" t="s">
        <v>297</v>
      </c>
      <c r="B100" s="138" t="s">
        <v>298</v>
      </c>
      <c r="C100" s="142">
        <v>810</v>
      </c>
      <c r="D100" s="142">
        <v>1437</v>
      </c>
      <c r="E100" s="142">
        <v>609</v>
      </c>
      <c r="F100" s="142">
        <v>1950</v>
      </c>
      <c r="G100" s="144">
        <v>4806</v>
      </c>
      <c r="H100" s="139">
        <v>72.899999999999991</v>
      </c>
      <c r="I100" s="139">
        <v>244.29000000000002</v>
      </c>
      <c r="J100" s="139">
        <v>30.450000000000003</v>
      </c>
      <c r="K100" s="139">
        <v>19.5</v>
      </c>
      <c r="L100" s="140">
        <v>367.14</v>
      </c>
      <c r="M100" s="139">
        <v>673</v>
      </c>
      <c r="N100" s="156">
        <v>8.5049917856691533</v>
      </c>
      <c r="O100" s="157">
        <v>110.86964028304196</v>
      </c>
      <c r="P100" s="310">
        <v>9.4294537988736575</v>
      </c>
      <c r="Q100" s="310"/>
      <c r="R100" s="310"/>
      <c r="S100" s="139">
        <v>376.56945379887367</v>
      </c>
      <c r="T100" s="142">
        <v>18.828472689943684</v>
      </c>
      <c r="U100" s="143">
        <v>357.74098110892999</v>
      </c>
    </row>
    <row r="101" spans="1:21">
      <c r="A101" s="138" t="s">
        <v>263</v>
      </c>
      <c r="B101" s="138" t="s">
        <v>264</v>
      </c>
      <c r="C101" s="142">
        <v>723</v>
      </c>
      <c r="D101" s="142">
        <v>1135</v>
      </c>
      <c r="E101" s="142">
        <v>388</v>
      </c>
      <c r="F101" s="142">
        <v>1738</v>
      </c>
      <c r="G101" s="144">
        <v>3984</v>
      </c>
      <c r="H101" s="139">
        <v>65.069999999999993</v>
      </c>
      <c r="I101" s="139">
        <v>192.95000000000002</v>
      </c>
      <c r="J101" s="139">
        <v>19.400000000000002</v>
      </c>
      <c r="K101" s="139">
        <v>17.38</v>
      </c>
      <c r="L101" s="140">
        <v>294.79999999999995</v>
      </c>
      <c r="M101" s="139">
        <v>360</v>
      </c>
      <c r="N101" s="156">
        <v>4.5494755465689369</v>
      </c>
      <c r="O101" s="157">
        <v>110.86964028304196</v>
      </c>
      <c r="P101" s="310">
        <v>5.0439871732459372</v>
      </c>
      <c r="Q101" s="310"/>
      <c r="R101" s="310"/>
      <c r="S101" s="139">
        <v>299.84398717324586</v>
      </c>
      <c r="T101" s="142">
        <v>14.992199358662294</v>
      </c>
      <c r="U101" s="143">
        <v>284.85178781458359</v>
      </c>
    </row>
    <row r="102" spans="1:21">
      <c r="A102" s="138" t="s">
        <v>268</v>
      </c>
      <c r="B102" s="138" t="s">
        <v>269</v>
      </c>
      <c r="C102" s="142">
        <v>753</v>
      </c>
      <c r="D102" s="142">
        <v>1226</v>
      </c>
      <c r="E102" s="142">
        <v>642</v>
      </c>
      <c r="F102" s="142">
        <v>2595</v>
      </c>
      <c r="G102" s="144">
        <v>5216</v>
      </c>
      <c r="H102" s="139">
        <v>67.77</v>
      </c>
      <c r="I102" s="139">
        <v>208.42000000000002</v>
      </c>
      <c r="J102" s="139">
        <v>32.1</v>
      </c>
      <c r="K102" s="139">
        <v>25.95</v>
      </c>
      <c r="L102" s="140">
        <v>334.24</v>
      </c>
      <c r="M102" s="139">
        <v>497</v>
      </c>
      <c r="N102" s="156">
        <v>6.280803740679894</v>
      </c>
      <c r="O102" s="157">
        <v>110.86964028304196</v>
      </c>
      <c r="P102" s="310">
        <v>6.963504514175642</v>
      </c>
      <c r="Q102" s="310"/>
      <c r="R102" s="310"/>
      <c r="S102" s="139">
        <v>341.20350451417568</v>
      </c>
      <c r="T102" s="142">
        <v>17.060175225708786</v>
      </c>
      <c r="U102" s="143">
        <v>324.14332928846687</v>
      </c>
    </row>
    <row r="103" spans="1:21">
      <c r="A103" s="138" t="s">
        <v>304</v>
      </c>
      <c r="B103" s="138" t="s">
        <v>305</v>
      </c>
      <c r="C103" s="142">
        <v>1000</v>
      </c>
      <c r="D103" s="142">
        <v>1429</v>
      </c>
      <c r="E103" s="142">
        <v>471</v>
      </c>
      <c r="F103" s="142">
        <v>2460</v>
      </c>
      <c r="G103" s="144">
        <v>5360</v>
      </c>
      <c r="H103" s="139">
        <v>90</v>
      </c>
      <c r="I103" s="139">
        <v>242.93</v>
      </c>
      <c r="J103" s="139">
        <v>23.55</v>
      </c>
      <c r="K103" s="139">
        <v>24.6</v>
      </c>
      <c r="L103" s="140">
        <v>381.08000000000004</v>
      </c>
      <c r="M103" s="139">
        <v>363</v>
      </c>
      <c r="N103" s="156">
        <v>4.5873878427903447</v>
      </c>
      <c r="O103" s="157">
        <v>110.86964028304196</v>
      </c>
      <c r="P103" s="310">
        <v>5.0860203996896534</v>
      </c>
      <c r="Q103" s="310"/>
      <c r="R103" s="310"/>
      <c r="S103" s="139">
        <v>386.16602039968967</v>
      </c>
      <c r="T103" s="142">
        <v>19.308301019984484</v>
      </c>
      <c r="U103" s="143">
        <v>366.8577193797052</v>
      </c>
    </row>
    <row r="104" spans="1:21">
      <c r="A104" s="138" t="s">
        <v>274</v>
      </c>
      <c r="B104" s="138" t="s">
        <v>275</v>
      </c>
      <c r="C104" s="142">
        <v>1736</v>
      </c>
      <c r="D104" s="142">
        <v>2350</v>
      </c>
      <c r="E104" s="142">
        <v>891</v>
      </c>
      <c r="F104" s="142">
        <v>4724</v>
      </c>
      <c r="G104" s="144">
        <v>9701</v>
      </c>
      <c r="H104" s="139">
        <v>156.23999999999998</v>
      </c>
      <c r="I104" s="139">
        <v>399.50000000000006</v>
      </c>
      <c r="J104" s="139">
        <v>44.550000000000004</v>
      </c>
      <c r="K104" s="139">
        <v>47.24</v>
      </c>
      <c r="L104" s="140">
        <v>647.53</v>
      </c>
      <c r="M104" s="139">
        <v>687</v>
      </c>
      <c r="N104" s="156">
        <v>8.681915834702389</v>
      </c>
      <c r="O104" s="157">
        <v>110.86964028304196</v>
      </c>
      <c r="P104" s="310">
        <v>9.6256088556109987</v>
      </c>
      <c r="Q104" s="310"/>
      <c r="R104" s="310"/>
      <c r="S104" s="139">
        <v>657.15560885561092</v>
      </c>
      <c r="T104" s="142">
        <v>32.857780442780545</v>
      </c>
      <c r="U104" s="143">
        <v>624.29782841283043</v>
      </c>
    </row>
    <row r="105" spans="1:21">
      <c r="A105" s="138" t="s">
        <v>326</v>
      </c>
      <c r="B105" s="138" t="s">
        <v>325</v>
      </c>
      <c r="C105" s="142">
        <v>745</v>
      </c>
      <c r="D105" s="142">
        <v>1138</v>
      </c>
      <c r="E105" s="142">
        <v>462</v>
      </c>
      <c r="F105" s="142">
        <v>1057</v>
      </c>
      <c r="G105" s="144">
        <v>3402</v>
      </c>
      <c r="H105" s="139">
        <v>67.05</v>
      </c>
      <c r="I105" s="139">
        <v>193.46</v>
      </c>
      <c r="J105" s="139">
        <v>23.1</v>
      </c>
      <c r="K105" s="139">
        <v>10.57</v>
      </c>
      <c r="L105" s="140">
        <v>294.18</v>
      </c>
      <c r="M105" s="139">
        <v>473</v>
      </c>
      <c r="N105" s="156">
        <v>10.150214592274679</v>
      </c>
      <c r="O105" s="157">
        <v>0</v>
      </c>
      <c r="P105" s="310">
        <v>0</v>
      </c>
      <c r="Q105" s="310"/>
      <c r="R105" s="310"/>
      <c r="S105" s="139">
        <v>294.18</v>
      </c>
      <c r="T105" s="142">
        <v>14.709000000000001</v>
      </c>
      <c r="U105" s="143">
        <v>279.471</v>
      </c>
    </row>
    <row r="106" spans="1:21">
      <c r="A106" s="138" t="s">
        <v>330</v>
      </c>
      <c r="B106" s="138" t="s">
        <v>331</v>
      </c>
      <c r="C106" s="142">
        <v>1362</v>
      </c>
      <c r="D106" s="142">
        <v>2275</v>
      </c>
      <c r="E106" s="142">
        <v>810</v>
      </c>
      <c r="F106" s="142">
        <v>1376</v>
      </c>
      <c r="G106" s="144">
        <v>5823</v>
      </c>
      <c r="H106" s="139">
        <v>122.58</v>
      </c>
      <c r="I106" s="139">
        <v>386.75</v>
      </c>
      <c r="J106" s="139">
        <v>40.5</v>
      </c>
      <c r="K106" s="139">
        <v>13.76</v>
      </c>
      <c r="L106" s="140">
        <v>563.58999999999992</v>
      </c>
      <c r="M106" s="139">
        <v>297</v>
      </c>
      <c r="N106" s="156">
        <v>6.3733905579399144</v>
      </c>
      <c r="O106" s="157">
        <v>0</v>
      </c>
      <c r="P106" s="310">
        <v>0</v>
      </c>
      <c r="Q106" s="310"/>
      <c r="R106" s="310"/>
      <c r="S106" s="139">
        <v>563.58999999999992</v>
      </c>
      <c r="T106" s="142">
        <v>28.179499999999997</v>
      </c>
      <c r="U106" s="143">
        <v>535.41049999999996</v>
      </c>
    </row>
    <row r="107" spans="1:21">
      <c r="A107" s="138" t="s">
        <v>334</v>
      </c>
      <c r="B107" s="138" t="s">
        <v>335</v>
      </c>
      <c r="C107" s="142">
        <v>840</v>
      </c>
      <c r="D107" s="142">
        <v>1521</v>
      </c>
      <c r="E107" s="142">
        <v>491</v>
      </c>
      <c r="F107" s="142">
        <v>700</v>
      </c>
      <c r="G107" s="144">
        <v>3552</v>
      </c>
      <c r="H107" s="139">
        <v>75.599999999999994</v>
      </c>
      <c r="I107" s="139">
        <v>258.57</v>
      </c>
      <c r="J107" s="139">
        <v>24.55</v>
      </c>
      <c r="K107" s="139">
        <v>7</v>
      </c>
      <c r="L107" s="140">
        <v>365.71999999999997</v>
      </c>
      <c r="M107" s="139">
        <v>194</v>
      </c>
      <c r="N107" s="156">
        <v>4.1630901287553641</v>
      </c>
      <c r="O107" s="157">
        <v>0</v>
      </c>
      <c r="P107" s="310">
        <v>0</v>
      </c>
      <c r="Q107" s="310"/>
      <c r="R107" s="310"/>
      <c r="S107" s="139">
        <v>365.71999999999997</v>
      </c>
      <c r="T107" s="142">
        <v>18.285999999999998</v>
      </c>
      <c r="U107" s="143">
        <v>347.43399999999997</v>
      </c>
    </row>
    <row r="108" spans="1:21">
      <c r="A108" s="138" t="s">
        <v>339</v>
      </c>
      <c r="B108" s="138" t="s">
        <v>340</v>
      </c>
      <c r="C108" s="142">
        <v>849</v>
      </c>
      <c r="D108" s="142">
        <v>1600</v>
      </c>
      <c r="E108" s="142">
        <v>568</v>
      </c>
      <c r="F108" s="142">
        <v>857</v>
      </c>
      <c r="G108" s="144">
        <v>3874</v>
      </c>
      <c r="H108" s="139">
        <v>76.41</v>
      </c>
      <c r="I108" s="139">
        <v>272</v>
      </c>
      <c r="J108" s="139">
        <v>28.400000000000002</v>
      </c>
      <c r="K108" s="139">
        <v>8.57</v>
      </c>
      <c r="L108" s="140">
        <v>385.37999999999994</v>
      </c>
      <c r="M108" s="139">
        <v>286</v>
      </c>
      <c r="N108" s="156">
        <v>6.1373390557939915</v>
      </c>
      <c r="O108" s="157">
        <v>0</v>
      </c>
      <c r="P108" s="310">
        <v>0</v>
      </c>
      <c r="Q108" s="310"/>
      <c r="R108" s="310"/>
      <c r="S108" s="139">
        <v>385.37999999999994</v>
      </c>
      <c r="T108" s="142">
        <v>19.268999999999998</v>
      </c>
      <c r="U108" s="143">
        <v>366.11099999999993</v>
      </c>
    </row>
    <row r="109" spans="1:21">
      <c r="A109" s="138" t="s">
        <v>356</v>
      </c>
      <c r="B109" s="138" t="s">
        <v>357</v>
      </c>
      <c r="C109" s="142">
        <v>633</v>
      </c>
      <c r="D109" s="142">
        <v>1191</v>
      </c>
      <c r="E109" s="142">
        <v>443</v>
      </c>
      <c r="F109" s="142">
        <v>676</v>
      </c>
      <c r="G109" s="144">
        <v>2943</v>
      </c>
      <c r="H109" s="139">
        <v>56.97</v>
      </c>
      <c r="I109" s="139">
        <v>202.47000000000003</v>
      </c>
      <c r="J109" s="139">
        <v>22.150000000000002</v>
      </c>
      <c r="K109" s="139">
        <v>6.76</v>
      </c>
      <c r="L109" s="140">
        <v>288.35000000000002</v>
      </c>
      <c r="M109" s="139">
        <v>141</v>
      </c>
      <c r="N109" s="156">
        <v>3.0257510729613735</v>
      </c>
      <c r="O109" s="157">
        <v>0</v>
      </c>
      <c r="P109" s="310">
        <v>0</v>
      </c>
      <c r="Q109" s="310"/>
      <c r="R109" s="310"/>
      <c r="S109" s="139">
        <v>288.35000000000002</v>
      </c>
      <c r="T109" s="142">
        <v>14.417500000000002</v>
      </c>
      <c r="U109" s="143">
        <v>273.9325</v>
      </c>
    </row>
    <row r="110" spans="1:21">
      <c r="A110" s="138" t="s">
        <v>344</v>
      </c>
      <c r="B110" s="138" t="s">
        <v>345</v>
      </c>
      <c r="C110" s="142">
        <v>741</v>
      </c>
      <c r="D110" s="142">
        <v>1521</v>
      </c>
      <c r="E110" s="142">
        <v>608</v>
      </c>
      <c r="F110" s="142">
        <v>942</v>
      </c>
      <c r="G110" s="144">
        <v>3812</v>
      </c>
      <c r="H110" s="139">
        <v>66.69</v>
      </c>
      <c r="I110" s="139">
        <v>258.57</v>
      </c>
      <c r="J110" s="139">
        <v>30.400000000000002</v>
      </c>
      <c r="K110" s="139">
        <v>9.42</v>
      </c>
      <c r="L110" s="140">
        <v>365.08</v>
      </c>
      <c r="M110" s="139">
        <v>146</v>
      </c>
      <c r="N110" s="156">
        <v>3.133047210300429</v>
      </c>
      <c r="O110" s="157">
        <v>0</v>
      </c>
      <c r="P110" s="310">
        <v>0</v>
      </c>
      <c r="Q110" s="310"/>
      <c r="R110" s="310"/>
      <c r="S110" s="139">
        <v>365.08</v>
      </c>
      <c r="T110" s="142">
        <v>18.254000000000001</v>
      </c>
      <c r="U110" s="143">
        <v>346.82599999999996</v>
      </c>
    </row>
    <row r="111" spans="1:21">
      <c r="A111" s="138" t="s">
        <v>353</v>
      </c>
      <c r="B111" s="138" t="s">
        <v>354</v>
      </c>
      <c r="C111" s="142">
        <v>1819</v>
      </c>
      <c r="D111" s="142">
        <v>2866</v>
      </c>
      <c r="E111" s="142">
        <v>866</v>
      </c>
      <c r="F111" s="142">
        <v>1857</v>
      </c>
      <c r="G111" s="144">
        <v>7408</v>
      </c>
      <c r="H111" s="139">
        <v>163.71</v>
      </c>
      <c r="I111" s="139">
        <v>487.22</v>
      </c>
      <c r="J111" s="139">
        <v>43.300000000000004</v>
      </c>
      <c r="K111" s="139">
        <v>18.57</v>
      </c>
      <c r="L111" s="140">
        <v>712.80000000000007</v>
      </c>
      <c r="M111" s="139">
        <v>389</v>
      </c>
      <c r="N111" s="156">
        <v>8.34763948497854</v>
      </c>
      <c r="O111" s="157">
        <v>0</v>
      </c>
      <c r="P111" s="310">
        <v>0</v>
      </c>
      <c r="Q111" s="310"/>
      <c r="R111" s="310"/>
      <c r="S111" s="139">
        <v>712.80000000000007</v>
      </c>
      <c r="T111" s="142">
        <v>35.640000000000008</v>
      </c>
      <c r="U111" s="143">
        <v>677.16000000000008</v>
      </c>
    </row>
    <row r="112" spans="1:21">
      <c r="A112" s="138" t="s">
        <v>360</v>
      </c>
      <c r="B112" s="138" t="s">
        <v>361</v>
      </c>
      <c r="C112" s="142">
        <v>1328</v>
      </c>
      <c r="D112" s="142">
        <v>2190</v>
      </c>
      <c r="E112" s="142">
        <v>682</v>
      </c>
      <c r="F112" s="142">
        <v>1986</v>
      </c>
      <c r="G112" s="144">
        <v>6186</v>
      </c>
      <c r="H112" s="139">
        <v>119.52</v>
      </c>
      <c r="I112" s="139">
        <v>372.3</v>
      </c>
      <c r="J112" s="139">
        <v>34.1</v>
      </c>
      <c r="K112" s="139">
        <v>19.86</v>
      </c>
      <c r="L112" s="140">
        <v>545.78</v>
      </c>
      <c r="M112" s="139">
        <v>404</v>
      </c>
      <c r="N112" s="156">
        <v>8.6695278969957084</v>
      </c>
      <c r="O112" s="157">
        <v>0</v>
      </c>
      <c r="P112" s="310">
        <v>0</v>
      </c>
      <c r="Q112" s="310"/>
      <c r="R112" s="310"/>
      <c r="S112" s="139">
        <v>545.78</v>
      </c>
      <c r="T112" s="142">
        <v>27.289000000000001</v>
      </c>
      <c r="U112" s="143">
        <v>518.49099999999999</v>
      </c>
    </row>
    <row r="113" spans="1:21">
      <c r="A113" s="138" t="s">
        <v>365</v>
      </c>
      <c r="B113" s="138" t="s">
        <v>366</v>
      </c>
      <c r="C113" s="142">
        <v>1652</v>
      </c>
      <c r="D113" s="142">
        <v>2670</v>
      </c>
      <c r="E113" s="142">
        <v>778</v>
      </c>
      <c r="F113" s="142">
        <v>2338</v>
      </c>
      <c r="G113" s="144">
        <v>7438</v>
      </c>
      <c r="H113" s="139">
        <v>148.68</v>
      </c>
      <c r="I113" s="139">
        <v>453.90000000000003</v>
      </c>
      <c r="J113" s="139">
        <v>38.900000000000006</v>
      </c>
      <c r="K113" s="139">
        <v>23.38</v>
      </c>
      <c r="L113" s="140">
        <v>664.86</v>
      </c>
      <c r="M113" s="139">
        <v>513</v>
      </c>
      <c r="N113" s="156">
        <v>11.008583690987123</v>
      </c>
      <c r="O113" s="157">
        <v>0</v>
      </c>
      <c r="P113" s="310">
        <v>0</v>
      </c>
      <c r="Q113" s="310"/>
      <c r="R113" s="310"/>
      <c r="S113" s="139">
        <v>664.86</v>
      </c>
      <c r="T113" s="142">
        <v>33.243000000000002</v>
      </c>
      <c r="U113" s="143">
        <v>631.61699999999996</v>
      </c>
    </row>
    <row r="114" spans="1:21">
      <c r="A114" s="138" t="s">
        <v>374</v>
      </c>
      <c r="B114" s="138" t="s">
        <v>375</v>
      </c>
      <c r="C114" s="142">
        <v>532</v>
      </c>
      <c r="D114" s="142">
        <v>870</v>
      </c>
      <c r="E114" s="142">
        <v>332</v>
      </c>
      <c r="F114" s="142">
        <v>921</v>
      </c>
      <c r="G114" s="144">
        <v>2655</v>
      </c>
      <c r="H114" s="139">
        <v>47.879999999999995</v>
      </c>
      <c r="I114" s="139">
        <v>147.9</v>
      </c>
      <c r="J114" s="139">
        <v>16.600000000000001</v>
      </c>
      <c r="K114" s="139">
        <v>9.2100000000000009</v>
      </c>
      <c r="L114" s="140">
        <v>221.59</v>
      </c>
      <c r="M114" s="139">
        <v>262</v>
      </c>
      <c r="N114" s="156">
        <v>5.622317596566524</v>
      </c>
      <c r="O114" s="157">
        <v>0</v>
      </c>
      <c r="P114" s="310">
        <v>0</v>
      </c>
      <c r="Q114" s="310"/>
      <c r="R114" s="310"/>
      <c r="S114" s="139">
        <v>221.59</v>
      </c>
      <c r="T114" s="142">
        <v>11.079500000000001</v>
      </c>
      <c r="U114" s="143">
        <v>210.51050000000001</v>
      </c>
    </row>
    <row r="115" spans="1:21">
      <c r="A115" s="138" t="s">
        <v>380</v>
      </c>
      <c r="B115" s="138" t="s">
        <v>381</v>
      </c>
      <c r="C115" s="142">
        <v>969</v>
      </c>
      <c r="D115" s="142">
        <v>1453</v>
      </c>
      <c r="E115" s="142">
        <v>470</v>
      </c>
      <c r="F115" s="142">
        <v>2073</v>
      </c>
      <c r="G115" s="144">
        <v>4965</v>
      </c>
      <c r="H115" s="139">
        <v>87.21</v>
      </c>
      <c r="I115" s="139">
        <v>247.01000000000002</v>
      </c>
      <c r="J115" s="139">
        <v>23.5</v>
      </c>
      <c r="K115" s="139">
        <v>20.73</v>
      </c>
      <c r="L115" s="140">
        <v>378.45000000000005</v>
      </c>
      <c r="M115" s="139">
        <v>188</v>
      </c>
      <c r="N115" s="156">
        <v>4.0343347639484977</v>
      </c>
      <c r="O115" s="157">
        <v>0</v>
      </c>
      <c r="P115" s="310">
        <v>0</v>
      </c>
      <c r="Q115" s="310"/>
      <c r="R115" s="310"/>
      <c r="S115" s="139">
        <v>378.45000000000005</v>
      </c>
      <c r="T115" s="142">
        <v>18.922500000000003</v>
      </c>
      <c r="U115" s="143">
        <v>359.52750000000003</v>
      </c>
    </row>
    <row r="116" spans="1:21">
      <c r="A116" s="138" t="s">
        <v>390</v>
      </c>
      <c r="B116" s="138" t="s">
        <v>391</v>
      </c>
      <c r="C116" s="142">
        <v>754</v>
      </c>
      <c r="D116" s="142">
        <v>1240</v>
      </c>
      <c r="E116" s="142">
        <v>427</v>
      </c>
      <c r="F116" s="142">
        <v>2047</v>
      </c>
      <c r="G116" s="144">
        <v>4468</v>
      </c>
      <c r="H116" s="139">
        <v>67.86</v>
      </c>
      <c r="I116" s="139">
        <v>210.8</v>
      </c>
      <c r="J116" s="139">
        <v>21.35</v>
      </c>
      <c r="K116" s="139">
        <v>20.47</v>
      </c>
      <c r="L116" s="140">
        <v>320.48</v>
      </c>
      <c r="M116" s="139">
        <v>210</v>
      </c>
      <c r="N116" s="156">
        <v>4.5064377682403434</v>
      </c>
      <c r="O116" s="157">
        <v>0</v>
      </c>
      <c r="P116" s="310">
        <v>0</v>
      </c>
      <c r="Q116" s="310"/>
      <c r="R116" s="310"/>
      <c r="S116" s="139">
        <v>320.48</v>
      </c>
      <c r="T116" s="142">
        <v>16.024000000000001</v>
      </c>
      <c r="U116" s="143">
        <v>304.45600000000002</v>
      </c>
    </row>
    <row r="117" spans="1:21">
      <c r="A117" s="138" t="s">
        <v>394</v>
      </c>
      <c r="B117" s="138" t="s">
        <v>395</v>
      </c>
      <c r="C117" s="142">
        <v>1004</v>
      </c>
      <c r="D117" s="142">
        <v>1570</v>
      </c>
      <c r="E117" s="142">
        <v>485</v>
      </c>
      <c r="F117" s="142">
        <v>1346</v>
      </c>
      <c r="G117" s="144">
        <v>4405</v>
      </c>
      <c r="H117" s="139">
        <v>90.36</v>
      </c>
      <c r="I117" s="139">
        <v>266.90000000000003</v>
      </c>
      <c r="J117" s="139">
        <v>24.25</v>
      </c>
      <c r="K117" s="139">
        <v>13.46</v>
      </c>
      <c r="L117" s="140">
        <v>394.97</v>
      </c>
      <c r="M117" s="139">
        <v>175</v>
      </c>
      <c r="N117" s="156">
        <v>3.755364806866953</v>
      </c>
      <c r="O117" s="157">
        <v>0</v>
      </c>
      <c r="P117" s="310">
        <v>0</v>
      </c>
      <c r="Q117" s="310"/>
      <c r="R117" s="310"/>
      <c r="S117" s="139">
        <v>394.97</v>
      </c>
      <c r="T117" s="142">
        <v>19.748500000000003</v>
      </c>
      <c r="U117" s="143">
        <v>375.22150000000005</v>
      </c>
    </row>
    <row r="118" spans="1:21">
      <c r="A118" s="138" t="s">
        <v>397</v>
      </c>
      <c r="B118" s="138" t="s">
        <v>398</v>
      </c>
      <c r="C118" s="142">
        <v>1063</v>
      </c>
      <c r="D118" s="142">
        <v>1608</v>
      </c>
      <c r="E118" s="142">
        <v>539</v>
      </c>
      <c r="F118" s="142">
        <v>1724</v>
      </c>
      <c r="G118" s="144">
        <v>4934</v>
      </c>
      <c r="H118" s="139">
        <v>95.67</v>
      </c>
      <c r="I118" s="139">
        <v>273.36</v>
      </c>
      <c r="J118" s="139">
        <v>26.950000000000003</v>
      </c>
      <c r="K118" s="139">
        <v>17.240000000000002</v>
      </c>
      <c r="L118" s="140">
        <v>413.22</v>
      </c>
      <c r="M118" s="139">
        <v>586</v>
      </c>
      <c r="N118" s="156">
        <v>12.57510729613734</v>
      </c>
      <c r="O118" s="157">
        <v>0</v>
      </c>
      <c r="P118" s="310">
        <v>0</v>
      </c>
      <c r="Q118" s="310"/>
      <c r="R118" s="310"/>
      <c r="S118" s="139">
        <v>413.22</v>
      </c>
      <c r="T118" s="142">
        <v>20.661000000000001</v>
      </c>
      <c r="U118" s="143">
        <v>392.55900000000003</v>
      </c>
    </row>
    <row r="119" spans="1:21">
      <c r="A119" s="138" t="s">
        <v>320</v>
      </c>
      <c r="B119" s="138" t="s">
        <v>321</v>
      </c>
      <c r="C119" s="142">
        <v>1148</v>
      </c>
      <c r="D119" s="142">
        <v>1883</v>
      </c>
      <c r="E119" s="142">
        <v>633</v>
      </c>
      <c r="F119" s="142">
        <v>1696</v>
      </c>
      <c r="G119" s="144">
        <v>5360</v>
      </c>
      <c r="H119" s="139">
        <v>103.32</v>
      </c>
      <c r="I119" s="139">
        <v>320.11</v>
      </c>
      <c r="J119" s="139">
        <v>31.650000000000002</v>
      </c>
      <c r="K119" s="139">
        <v>16.96</v>
      </c>
      <c r="L119" s="140">
        <v>472.03999999999996</v>
      </c>
      <c r="M119" s="139">
        <v>153</v>
      </c>
      <c r="N119" s="156">
        <v>3.2832618025751077</v>
      </c>
      <c r="O119" s="157">
        <v>0</v>
      </c>
      <c r="P119" s="310">
        <v>0</v>
      </c>
      <c r="Q119" s="310"/>
      <c r="R119" s="310"/>
      <c r="S119" s="139">
        <v>472.03999999999996</v>
      </c>
      <c r="T119" s="142">
        <v>23.602</v>
      </c>
      <c r="U119" s="143">
        <v>448.43799999999999</v>
      </c>
    </row>
    <row r="120" spans="1:21">
      <c r="A120" s="138" t="s">
        <v>386</v>
      </c>
      <c r="B120" s="138" t="s">
        <v>387</v>
      </c>
      <c r="C120" s="142">
        <v>1406</v>
      </c>
      <c r="D120" s="142">
        <v>2544</v>
      </c>
      <c r="E120" s="142">
        <v>669</v>
      </c>
      <c r="F120" s="142">
        <v>1989</v>
      </c>
      <c r="G120" s="144">
        <v>6608</v>
      </c>
      <c r="H120" s="139">
        <v>126.53999999999999</v>
      </c>
      <c r="I120" s="139">
        <v>432.48</v>
      </c>
      <c r="J120" s="139">
        <v>33.450000000000003</v>
      </c>
      <c r="K120" s="139">
        <v>19.89</v>
      </c>
      <c r="L120" s="140">
        <v>612.36</v>
      </c>
      <c r="M120" s="139">
        <v>243</v>
      </c>
      <c r="N120" s="156">
        <v>5.214592274678111</v>
      </c>
      <c r="O120" s="157">
        <v>0</v>
      </c>
      <c r="P120" s="310">
        <v>0</v>
      </c>
      <c r="Q120" s="310"/>
      <c r="R120" s="310"/>
      <c r="S120" s="139">
        <v>612.36</v>
      </c>
      <c r="T120" s="142">
        <v>30.618000000000002</v>
      </c>
      <c r="U120" s="143">
        <v>581.74199999999996</v>
      </c>
    </row>
    <row r="121" spans="1:21">
      <c r="A121" s="138" t="s">
        <v>412</v>
      </c>
      <c r="B121" s="138" t="s">
        <v>413</v>
      </c>
      <c r="C121" s="142">
        <v>719</v>
      </c>
      <c r="D121" s="142">
        <v>1296</v>
      </c>
      <c r="E121" s="142">
        <v>527</v>
      </c>
      <c r="F121" s="142">
        <v>1467</v>
      </c>
      <c r="G121" s="144">
        <v>4009</v>
      </c>
      <c r="H121" s="139">
        <v>64.709999999999994</v>
      </c>
      <c r="I121" s="139">
        <v>220.32000000000002</v>
      </c>
      <c r="J121" s="139">
        <v>26.35</v>
      </c>
      <c r="K121" s="139">
        <v>14.67</v>
      </c>
      <c r="L121" s="140">
        <v>326.05000000000007</v>
      </c>
      <c r="M121" s="139">
        <v>887</v>
      </c>
      <c r="N121" s="156">
        <v>18.098347276066111</v>
      </c>
      <c r="O121" s="157">
        <v>0</v>
      </c>
      <c r="P121" s="310">
        <v>0</v>
      </c>
      <c r="Q121" s="310"/>
      <c r="R121" s="310"/>
      <c r="S121" s="139">
        <v>326.05000000000007</v>
      </c>
      <c r="T121" s="142">
        <v>16.302500000000006</v>
      </c>
      <c r="U121" s="143">
        <v>309.74750000000006</v>
      </c>
    </row>
    <row r="122" spans="1:21">
      <c r="A122" s="138" t="s">
        <v>1336</v>
      </c>
      <c r="B122" s="138" t="s">
        <v>1337</v>
      </c>
      <c r="C122" s="142">
        <v>440</v>
      </c>
      <c r="D122" s="142">
        <v>900</v>
      </c>
      <c r="E122" s="142">
        <v>487</v>
      </c>
      <c r="F122" s="142">
        <v>1037</v>
      </c>
      <c r="G122" s="144">
        <v>2864</v>
      </c>
      <c r="H122" s="139">
        <v>39.6</v>
      </c>
      <c r="I122" s="139">
        <v>153</v>
      </c>
      <c r="J122" s="139">
        <v>24.35</v>
      </c>
      <c r="K122" s="139">
        <v>10.370000000000001</v>
      </c>
      <c r="L122" s="140">
        <v>227.32</v>
      </c>
      <c r="M122" s="139">
        <v>65</v>
      </c>
      <c r="N122" s="156">
        <v>1.3262599469496021</v>
      </c>
      <c r="O122" s="157">
        <v>0</v>
      </c>
      <c r="P122" s="310">
        <v>0</v>
      </c>
      <c r="Q122" s="310"/>
      <c r="R122" s="310"/>
      <c r="S122" s="139">
        <v>227.32</v>
      </c>
      <c r="T122" s="142">
        <v>11.366</v>
      </c>
      <c r="U122" s="143">
        <v>215.95400000000001</v>
      </c>
    </row>
    <row r="123" spans="1:21">
      <c r="A123" s="138" t="s">
        <v>473</v>
      </c>
      <c r="B123" s="138" t="s">
        <v>474</v>
      </c>
      <c r="C123" s="142">
        <v>784</v>
      </c>
      <c r="D123" s="142">
        <v>1589</v>
      </c>
      <c r="E123" s="142">
        <v>692</v>
      </c>
      <c r="F123" s="142">
        <v>2303</v>
      </c>
      <c r="G123" s="144">
        <v>5368</v>
      </c>
      <c r="H123" s="139">
        <v>70.56</v>
      </c>
      <c r="I123" s="139">
        <v>270.13</v>
      </c>
      <c r="J123" s="139">
        <v>34.6</v>
      </c>
      <c r="K123" s="139">
        <v>23.03</v>
      </c>
      <c r="L123" s="140">
        <v>398.32000000000005</v>
      </c>
      <c r="M123" s="139">
        <v>318</v>
      </c>
      <c r="N123" s="156">
        <v>6.4884717404611294</v>
      </c>
      <c r="O123" s="157">
        <v>0</v>
      </c>
      <c r="P123" s="310">
        <v>0</v>
      </c>
      <c r="Q123" s="310"/>
      <c r="R123" s="310"/>
      <c r="S123" s="139">
        <v>398.32000000000005</v>
      </c>
      <c r="T123" s="142">
        <v>19.916000000000004</v>
      </c>
      <c r="U123" s="143">
        <v>378.40400000000005</v>
      </c>
    </row>
    <row r="124" spans="1:21">
      <c r="A124" s="138" t="s">
        <v>442</v>
      </c>
      <c r="B124" s="138" t="s">
        <v>443</v>
      </c>
      <c r="C124" s="142">
        <v>765</v>
      </c>
      <c r="D124" s="142">
        <v>1422</v>
      </c>
      <c r="E124" s="142">
        <v>652</v>
      </c>
      <c r="F124" s="142">
        <v>2165</v>
      </c>
      <c r="G124" s="144">
        <v>5004</v>
      </c>
      <c r="H124" s="139">
        <v>68.849999999999994</v>
      </c>
      <c r="I124" s="139">
        <v>241.74</v>
      </c>
      <c r="J124" s="139">
        <v>32.6</v>
      </c>
      <c r="K124" s="139">
        <v>21.650000000000002</v>
      </c>
      <c r="L124" s="140">
        <v>364.84000000000003</v>
      </c>
      <c r="M124" s="139">
        <v>471</v>
      </c>
      <c r="N124" s="156">
        <v>9.6102836155886546</v>
      </c>
      <c r="O124" s="157">
        <v>0</v>
      </c>
      <c r="P124" s="310">
        <v>0</v>
      </c>
      <c r="Q124" s="310"/>
      <c r="R124" s="310"/>
      <c r="S124" s="139">
        <v>364.84000000000003</v>
      </c>
      <c r="T124" s="142">
        <v>18.242000000000001</v>
      </c>
      <c r="U124" s="143">
        <v>346.59800000000001</v>
      </c>
    </row>
    <row r="125" spans="1:21">
      <c r="A125" s="138" t="s">
        <v>449</v>
      </c>
      <c r="B125" s="138" t="s">
        <v>450</v>
      </c>
      <c r="C125" s="142">
        <v>383</v>
      </c>
      <c r="D125" s="142">
        <v>690</v>
      </c>
      <c r="E125" s="142">
        <v>363</v>
      </c>
      <c r="F125" s="142">
        <v>1451</v>
      </c>
      <c r="G125" s="144">
        <v>2887</v>
      </c>
      <c r="H125" s="139">
        <v>34.47</v>
      </c>
      <c r="I125" s="139">
        <v>117.30000000000001</v>
      </c>
      <c r="J125" s="139">
        <v>18.150000000000002</v>
      </c>
      <c r="K125" s="139">
        <v>14.51</v>
      </c>
      <c r="L125" s="140">
        <v>184.43</v>
      </c>
      <c r="M125" s="139">
        <v>337</v>
      </c>
      <c r="N125" s="156">
        <v>6.8761477249540901</v>
      </c>
      <c r="O125" s="157">
        <v>0</v>
      </c>
      <c r="P125" s="310">
        <v>0</v>
      </c>
      <c r="Q125" s="310"/>
      <c r="R125" s="310"/>
      <c r="S125" s="139">
        <v>184.43</v>
      </c>
      <c r="T125" s="142">
        <v>9.2215000000000007</v>
      </c>
      <c r="U125" s="143">
        <v>175.20850000000002</v>
      </c>
    </row>
    <row r="126" spans="1:21">
      <c r="A126" s="138" t="s">
        <v>418</v>
      </c>
      <c r="B126" s="138" t="s">
        <v>419</v>
      </c>
      <c r="C126" s="142">
        <v>754</v>
      </c>
      <c r="D126" s="142">
        <v>1338</v>
      </c>
      <c r="E126" s="142">
        <v>621</v>
      </c>
      <c r="F126" s="142">
        <v>2391</v>
      </c>
      <c r="G126" s="144">
        <v>5104</v>
      </c>
      <c r="H126" s="139">
        <v>67.86</v>
      </c>
      <c r="I126" s="139">
        <v>227.46</v>
      </c>
      <c r="J126" s="139">
        <v>31.05</v>
      </c>
      <c r="K126" s="139">
        <v>23.91</v>
      </c>
      <c r="L126" s="140">
        <v>350.28000000000003</v>
      </c>
      <c r="M126" s="139">
        <v>530</v>
      </c>
      <c r="N126" s="156">
        <v>10.814119567435217</v>
      </c>
      <c r="O126" s="157">
        <v>0</v>
      </c>
      <c r="P126" s="310">
        <v>0</v>
      </c>
      <c r="Q126" s="310"/>
      <c r="R126" s="310"/>
      <c r="S126" s="139">
        <v>350.28000000000003</v>
      </c>
      <c r="T126" s="142">
        <v>17.514000000000003</v>
      </c>
      <c r="U126" s="143">
        <v>332.76600000000002</v>
      </c>
    </row>
    <row r="127" spans="1:21">
      <c r="A127" s="138" t="s">
        <v>1351</v>
      </c>
      <c r="B127" s="138" t="s">
        <v>1086</v>
      </c>
      <c r="C127" s="142">
        <v>606</v>
      </c>
      <c r="D127" s="142">
        <v>1332</v>
      </c>
      <c r="E127" s="142">
        <v>608</v>
      </c>
      <c r="F127" s="142">
        <v>1984</v>
      </c>
      <c r="G127" s="144">
        <v>4530</v>
      </c>
      <c r="H127" s="139">
        <v>54.54</v>
      </c>
      <c r="I127" s="139">
        <v>226.44000000000003</v>
      </c>
      <c r="J127" s="139">
        <v>30.400000000000002</v>
      </c>
      <c r="K127" s="139">
        <v>19.84</v>
      </c>
      <c r="L127" s="140">
        <v>331.21999999999997</v>
      </c>
      <c r="M127" s="139">
        <v>326</v>
      </c>
      <c r="N127" s="156">
        <v>6.6517037339318508</v>
      </c>
      <c r="O127" s="157">
        <v>0</v>
      </c>
      <c r="P127" s="310">
        <v>0</v>
      </c>
      <c r="Q127" s="310"/>
      <c r="R127" s="310"/>
      <c r="S127" s="139">
        <v>331.21999999999997</v>
      </c>
      <c r="T127" s="142">
        <v>16.561</v>
      </c>
      <c r="U127" s="143">
        <v>314.65899999999999</v>
      </c>
    </row>
    <row r="128" spans="1:21">
      <c r="A128" s="138" t="s">
        <v>1355</v>
      </c>
      <c r="B128" s="138" t="s">
        <v>1090</v>
      </c>
      <c r="C128" s="142">
        <v>515</v>
      </c>
      <c r="D128" s="142">
        <v>1061</v>
      </c>
      <c r="E128" s="142">
        <v>513</v>
      </c>
      <c r="F128" s="142">
        <v>1981</v>
      </c>
      <c r="G128" s="144">
        <v>4070</v>
      </c>
      <c r="H128" s="139">
        <v>46.35</v>
      </c>
      <c r="I128" s="139">
        <v>180.37</v>
      </c>
      <c r="J128" s="139">
        <v>25.650000000000002</v>
      </c>
      <c r="K128" s="139">
        <v>19.809999999999999</v>
      </c>
      <c r="L128" s="140">
        <v>272.18</v>
      </c>
      <c r="M128" s="139">
        <v>302</v>
      </c>
      <c r="N128" s="156">
        <v>6.1620077535196893</v>
      </c>
      <c r="O128" s="157">
        <v>0</v>
      </c>
      <c r="P128" s="310">
        <v>0</v>
      </c>
      <c r="Q128" s="310"/>
      <c r="R128" s="310"/>
      <c r="S128" s="139">
        <v>272.18</v>
      </c>
      <c r="T128" s="142">
        <v>13.609000000000002</v>
      </c>
      <c r="U128" s="143">
        <v>258.57100000000003</v>
      </c>
    </row>
    <row r="129" spans="1:21">
      <c r="A129" s="138" t="s">
        <v>1358</v>
      </c>
      <c r="B129" s="138" t="s">
        <v>525</v>
      </c>
      <c r="C129" s="142">
        <v>406</v>
      </c>
      <c r="D129" s="142">
        <v>778</v>
      </c>
      <c r="E129" s="142">
        <v>310</v>
      </c>
      <c r="F129" s="142">
        <v>929</v>
      </c>
      <c r="G129" s="144">
        <v>2423</v>
      </c>
      <c r="H129" s="139">
        <v>36.54</v>
      </c>
      <c r="I129" s="139">
        <v>132.26000000000002</v>
      </c>
      <c r="J129" s="139">
        <v>15.5</v>
      </c>
      <c r="K129" s="139">
        <v>9.2900000000000009</v>
      </c>
      <c r="L129" s="140">
        <v>193.59</v>
      </c>
      <c r="M129" s="139">
        <v>145</v>
      </c>
      <c r="N129" s="156">
        <v>2.9585798816568047</v>
      </c>
      <c r="O129" s="157">
        <v>0</v>
      </c>
      <c r="P129" s="310">
        <v>0</v>
      </c>
      <c r="Q129" s="310"/>
      <c r="R129" s="310"/>
      <c r="S129" s="139">
        <v>193.59</v>
      </c>
      <c r="T129" s="142">
        <v>9.6795000000000009</v>
      </c>
      <c r="U129" s="143">
        <v>183.91050000000001</v>
      </c>
    </row>
    <row r="130" spans="1:21">
      <c r="A130" s="138" t="s">
        <v>1362</v>
      </c>
      <c r="B130" s="138" t="s">
        <v>1096</v>
      </c>
      <c r="C130" s="142">
        <v>401</v>
      </c>
      <c r="D130" s="142">
        <v>750</v>
      </c>
      <c r="E130" s="142">
        <v>361</v>
      </c>
      <c r="F130" s="142">
        <v>1050</v>
      </c>
      <c r="G130" s="144">
        <v>2562</v>
      </c>
      <c r="H130" s="139">
        <v>36.089999999999996</v>
      </c>
      <c r="I130" s="139">
        <v>127.50000000000001</v>
      </c>
      <c r="J130" s="139">
        <v>18.05</v>
      </c>
      <c r="K130" s="139">
        <v>10.5</v>
      </c>
      <c r="L130" s="140">
        <v>192.14000000000001</v>
      </c>
      <c r="M130" s="139">
        <v>147</v>
      </c>
      <c r="N130" s="156">
        <v>2.9993878800244849</v>
      </c>
      <c r="O130" s="157">
        <v>0</v>
      </c>
      <c r="P130" s="310">
        <v>0</v>
      </c>
      <c r="Q130" s="310"/>
      <c r="R130" s="310"/>
      <c r="S130" s="139">
        <v>192.14000000000001</v>
      </c>
      <c r="T130" s="142">
        <v>9.6070000000000011</v>
      </c>
      <c r="U130" s="143">
        <v>182.53300000000002</v>
      </c>
    </row>
    <row r="131" spans="1:21">
      <c r="A131" s="138" t="s">
        <v>438</v>
      </c>
      <c r="B131" s="138" t="s">
        <v>439</v>
      </c>
      <c r="C131" s="142">
        <v>683</v>
      </c>
      <c r="D131" s="142">
        <v>1150</v>
      </c>
      <c r="E131" s="142">
        <v>442</v>
      </c>
      <c r="F131" s="142">
        <v>1104</v>
      </c>
      <c r="G131" s="144">
        <v>3379</v>
      </c>
      <c r="H131" s="139">
        <v>61.47</v>
      </c>
      <c r="I131" s="139">
        <v>195.5</v>
      </c>
      <c r="J131" s="139">
        <v>22.1</v>
      </c>
      <c r="K131" s="139">
        <v>11.040000000000001</v>
      </c>
      <c r="L131" s="140">
        <v>290.11000000000007</v>
      </c>
      <c r="M131" s="139">
        <v>134</v>
      </c>
      <c r="N131" s="156">
        <v>2.7341358906345645</v>
      </c>
      <c r="O131" s="157">
        <v>0</v>
      </c>
      <c r="P131" s="310">
        <v>0</v>
      </c>
      <c r="Q131" s="310"/>
      <c r="R131" s="310"/>
      <c r="S131" s="139">
        <v>290.11000000000007</v>
      </c>
      <c r="T131" s="142">
        <v>14.505500000000005</v>
      </c>
      <c r="U131" s="143">
        <v>275.60450000000009</v>
      </c>
    </row>
    <row r="132" spans="1:21">
      <c r="A132" s="138" t="s">
        <v>1368</v>
      </c>
      <c r="B132" s="138" t="s">
        <v>1101</v>
      </c>
      <c r="C132" s="142">
        <v>479</v>
      </c>
      <c r="D132" s="142">
        <v>995</v>
      </c>
      <c r="E132" s="142">
        <v>412</v>
      </c>
      <c r="F132" s="142">
        <v>813</v>
      </c>
      <c r="G132" s="144">
        <v>2699</v>
      </c>
      <c r="H132" s="139">
        <v>43.11</v>
      </c>
      <c r="I132" s="139">
        <v>169.15</v>
      </c>
      <c r="J132" s="139">
        <v>20.6</v>
      </c>
      <c r="K132" s="139">
        <v>8.1300000000000008</v>
      </c>
      <c r="L132" s="140">
        <v>240.98999999999998</v>
      </c>
      <c r="M132" s="139">
        <v>107</v>
      </c>
      <c r="N132" s="156">
        <v>2.1832279126708833</v>
      </c>
      <c r="O132" s="157">
        <v>0</v>
      </c>
      <c r="P132" s="310">
        <v>0</v>
      </c>
      <c r="Q132" s="310"/>
      <c r="R132" s="310"/>
      <c r="S132" s="139">
        <v>240.98999999999998</v>
      </c>
      <c r="T132" s="142">
        <v>12.0495</v>
      </c>
      <c r="U132" s="143">
        <v>228.94049999999999</v>
      </c>
    </row>
    <row r="133" spans="1:21">
      <c r="A133" s="138" t="s">
        <v>459</v>
      </c>
      <c r="B133" s="138" t="s">
        <v>460</v>
      </c>
      <c r="C133" s="142">
        <v>511</v>
      </c>
      <c r="D133" s="142">
        <v>1040</v>
      </c>
      <c r="E133" s="142">
        <v>414</v>
      </c>
      <c r="F133" s="142">
        <v>1096</v>
      </c>
      <c r="G133" s="144">
        <v>3061</v>
      </c>
      <c r="H133" s="139">
        <v>45.989999999999995</v>
      </c>
      <c r="I133" s="139">
        <v>176.8</v>
      </c>
      <c r="J133" s="139">
        <v>20.700000000000003</v>
      </c>
      <c r="K133" s="139">
        <v>10.96</v>
      </c>
      <c r="L133" s="140">
        <v>254.45000000000002</v>
      </c>
      <c r="M133" s="139">
        <v>172</v>
      </c>
      <c r="N133" s="156">
        <v>3.5094878596204859</v>
      </c>
      <c r="O133" s="157">
        <v>0</v>
      </c>
      <c r="P133" s="310">
        <v>0</v>
      </c>
      <c r="Q133" s="310"/>
      <c r="R133" s="310"/>
      <c r="S133" s="139">
        <v>254.45000000000002</v>
      </c>
      <c r="T133" s="142">
        <v>12.722500000000002</v>
      </c>
      <c r="U133" s="143">
        <v>241.72750000000002</v>
      </c>
    </row>
    <row r="134" spans="1:21">
      <c r="A134" s="138" t="s">
        <v>428</v>
      </c>
      <c r="B134" s="138" t="s">
        <v>429</v>
      </c>
      <c r="C134" s="142">
        <v>831</v>
      </c>
      <c r="D134" s="142">
        <v>1605</v>
      </c>
      <c r="E134" s="142">
        <v>656</v>
      </c>
      <c r="F134" s="142">
        <v>2142</v>
      </c>
      <c r="G134" s="144">
        <v>5234</v>
      </c>
      <c r="H134" s="139">
        <v>74.789999999999992</v>
      </c>
      <c r="I134" s="139">
        <v>272.85000000000002</v>
      </c>
      <c r="J134" s="139">
        <v>32.800000000000004</v>
      </c>
      <c r="K134" s="139">
        <v>21.42</v>
      </c>
      <c r="L134" s="140">
        <v>401.86</v>
      </c>
      <c r="M134" s="139">
        <v>346</v>
      </c>
      <c r="N134" s="156">
        <v>7.059783717608652</v>
      </c>
      <c r="O134" s="157">
        <v>0</v>
      </c>
      <c r="P134" s="310">
        <v>0</v>
      </c>
      <c r="Q134" s="310"/>
      <c r="R134" s="310"/>
      <c r="S134" s="139">
        <v>401.86</v>
      </c>
      <c r="T134" s="142">
        <v>20.093000000000004</v>
      </c>
      <c r="U134" s="143">
        <v>381.767</v>
      </c>
    </row>
    <row r="135" spans="1:21">
      <c r="A135" s="138" t="s">
        <v>424</v>
      </c>
      <c r="B135" s="138" t="s">
        <v>425</v>
      </c>
      <c r="C135" s="142">
        <v>455</v>
      </c>
      <c r="D135" s="142">
        <v>881</v>
      </c>
      <c r="E135" s="142">
        <v>388</v>
      </c>
      <c r="F135" s="142">
        <v>1279</v>
      </c>
      <c r="G135" s="144">
        <v>3003</v>
      </c>
      <c r="H135" s="139">
        <v>40.949999999999996</v>
      </c>
      <c r="I135" s="139">
        <v>149.77000000000001</v>
      </c>
      <c r="J135" s="139">
        <v>19.400000000000002</v>
      </c>
      <c r="K135" s="139">
        <v>12.790000000000001</v>
      </c>
      <c r="L135" s="140">
        <v>222.91</v>
      </c>
      <c r="M135" s="139">
        <v>264</v>
      </c>
      <c r="N135" s="156">
        <v>5.3866557845337688</v>
      </c>
      <c r="O135" s="157">
        <v>0</v>
      </c>
      <c r="P135" s="310">
        <v>0</v>
      </c>
      <c r="Q135" s="310"/>
      <c r="R135" s="310"/>
      <c r="S135" s="139">
        <v>222.91</v>
      </c>
      <c r="T135" s="142">
        <v>11.1455</v>
      </c>
      <c r="U135" s="143">
        <v>211.7645</v>
      </c>
    </row>
    <row r="136" spans="1:21">
      <c r="A136" s="138" t="s">
        <v>432</v>
      </c>
      <c r="B136" s="138" t="s">
        <v>433</v>
      </c>
      <c r="C136" s="142">
        <v>1006</v>
      </c>
      <c r="D136" s="142">
        <v>2001</v>
      </c>
      <c r="E136" s="142">
        <v>826</v>
      </c>
      <c r="F136" s="142">
        <v>2632</v>
      </c>
      <c r="G136" s="144">
        <v>6465</v>
      </c>
      <c r="H136" s="139">
        <v>90.539999999999992</v>
      </c>
      <c r="I136" s="139">
        <v>340.17</v>
      </c>
      <c r="J136" s="139">
        <v>41.300000000000004</v>
      </c>
      <c r="K136" s="139">
        <v>26.32</v>
      </c>
      <c r="L136" s="140">
        <v>498.33000000000004</v>
      </c>
      <c r="M136" s="139">
        <v>350</v>
      </c>
      <c r="N136" s="156">
        <v>7.1413997143440113</v>
      </c>
      <c r="O136" s="157">
        <v>0</v>
      </c>
      <c r="P136" s="310">
        <v>0</v>
      </c>
      <c r="Q136" s="310"/>
      <c r="R136" s="310"/>
      <c r="S136" s="139">
        <v>498.33000000000004</v>
      </c>
      <c r="T136" s="142">
        <v>24.916500000000003</v>
      </c>
      <c r="U136" s="143">
        <v>473.41350000000006</v>
      </c>
    </row>
    <row r="137" spans="1:21">
      <c r="A137" s="138" t="s">
        <v>1385</v>
      </c>
      <c r="B137" s="138" t="s">
        <v>1116</v>
      </c>
      <c r="C137" s="142">
        <v>3</v>
      </c>
      <c r="D137" s="142">
        <v>0</v>
      </c>
      <c r="E137" s="142">
        <v>8</v>
      </c>
      <c r="F137" s="142">
        <v>3</v>
      </c>
      <c r="G137" s="144">
        <v>14</v>
      </c>
      <c r="H137" s="139">
        <v>0.27</v>
      </c>
      <c r="I137" s="139">
        <v>0</v>
      </c>
      <c r="J137" s="139">
        <v>0.4</v>
      </c>
      <c r="K137" s="139">
        <v>0.03</v>
      </c>
      <c r="L137" s="140">
        <v>0.70000000000000007</v>
      </c>
      <c r="M137" s="139">
        <v>0</v>
      </c>
      <c r="N137" s="156">
        <v>0</v>
      </c>
      <c r="O137" s="157">
        <v>0</v>
      </c>
      <c r="P137" s="310">
        <v>0</v>
      </c>
      <c r="Q137" s="310"/>
      <c r="R137" s="310"/>
      <c r="S137" s="139">
        <v>0.70000000000000007</v>
      </c>
      <c r="T137" s="142">
        <v>3.5000000000000003E-2</v>
      </c>
      <c r="U137" s="143">
        <v>0.66500000000000004</v>
      </c>
    </row>
    <row r="138" spans="1:21">
      <c r="A138" s="138" t="s">
        <v>484</v>
      </c>
      <c r="B138" s="138" t="s">
        <v>485</v>
      </c>
      <c r="C138" s="142">
        <v>890</v>
      </c>
      <c r="D138" s="142">
        <v>1624</v>
      </c>
      <c r="E138" s="142">
        <v>713</v>
      </c>
      <c r="F138" s="142">
        <v>1869</v>
      </c>
      <c r="G138" s="144">
        <v>5096</v>
      </c>
      <c r="H138" s="139">
        <v>80.099999999999994</v>
      </c>
      <c r="I138" s="139">
        <v>276.08000000000004</v>
      </c>
      <c r="J138" s="139">
        <v>35.65</v>
      </c>
      <c r="K138" s="139">
        <v>18.690000000000001</v>
      </c>
      <c r="L138" s="140">
        <v>410.52000000000004</v>
      </c>
      <c r="M138" s="139">
        <v>530</v>
      </c>
      <c r="N138" s="156">
        <v>5.67208904109589</v>
      </c>
      <c r="O138" s="157">
        <v>203.09054709487012</v>
      </c>
      <c r="P138" s="310">
        <v>11.519476665269815</v>
      </c>
      <c r="Q138" s="310"/>
      <c r="R138" s="310"/>
      <c r="S138" s="139">
        <v>422.03947666526983</v>
      </c>
      <c r="T138" s="142">
        <v>21.101973833263493</v>
      </c>
      <c r="U138" s="143">
        <v>400.93750283200632</v>
      </c>
    </row>
    <row r="139" spans="1:21">
      <c r="A139" s="138" t="s">
        <v>513</v>
      </c>
      <c r="B139" s="138" t="s">
        <v>514</v>
      </c>
      <c r="C139" s="142">
        <v>1716</v>
      </c>
      <c r="D139" s="142">
        <v>3225</v>
      </c>
      <c r="E139" s="142">
        <v>1279</v>
      </c>
      <c r="F139" s="142">
        <v>2956</v>
      </c>
      <c r="G139" s="144">
        <v>9176</v>
      </c>
      <c r="H139" s="139">
        <v>154.44</v>
      </c>
      <c r="I139" s="139">
        <v>548.25</v>
      </c>
      <c r="J139" s="139">
        <v>63.95</v>
      </c>
      <c r="K139" s="139">
        <v>29.560000000000002</v>
      </c>
      <c r="L139" s="140">
        <v>796.2</v>
      </c>
      <c r="M139" s="139">
        <v>1966</v>
      </c>
      <c r="N139" s="156">
        <v>21.040239726027394</v>
      </c>
      <c r="O139" s="157">
        <v>203.09054709487012</v>
      </c>
      <c r="P139" s="310">
        <v>42.730737969661241</v>
      </c>
      <c r="Q139" s="310"/>
      <c r="R139" s="310"/>
      <c r="S139" s="139">
        <v>838.93073796966132</v>
      </c>
      <c r="T139" s="142">
        <v>41.946536898483068</v>
      </c>
      <c r="U139" s="143">
        <v>796.98420107117829</v>
      </c>
    </row>
    <row r="140" spans="1:21">
      <c r="A140" s="138" t="s">
        <v>489</v>
      </c>
      <c r="B140" s="138" t="s">
        <v>490</v>
      </c>
      <c r="C140" s="142">
        <v>1420</v>
      </c>
      <c r="D140" s="142">
        <v>2616</v>
      </c>
      <c r="E140" s="142">
        <v>1178</v>
      </c>
      <c r="F140" s="142">
        <v>3238</v>
      </c>
      <c r="G140" s="144">
        <v>8452</v>
      </c>
      <c r="H140" s="139">
        <v>127.8</v>
      </c>
      <c r="I140" s="139">
        <v>444.72</v>
      </c>
      <c r="J140" s="139">
        <v>58.900000000000006</v>
      </c>
      <c r="K140" s="139">
        <v>32.380000000000003</v>
      </c>
      <c r="L140" s="140">
        <v>663.8</v>
      </c>
      <c r="M140" s="139">
        <v>1762</v>
      </c>
      <c r="N140" s="156">
        <v>18.857020547945204</v>
      </c>
      <c r="O140" s="157">
        <v>203.09054709487012</v>
      </c>
      <c r="P140" s="310">
        <v>38.296826196613985</v>
      </c>
      <c r="Q140" s="310"/>
      <c r="R140" s="310"/>
      <c r="S140" s="139">
        <v>702.09682619661396</v>
      </c>
      <c r="T140" s="142">
        <v>35.104841309830697</v>
      </c>
      <c r="U140" s="143">
        <v>666.99198488678326</v>
      </c>
    </row>
    <row r="141" spans="1:21">
      <c r="A141" s="138" t="s">
        <v>518</v>
      </c>
      <c r="B141" s="138" t="s">
        <v>519</v>
      </c>
      <c r="C141" s="142">
        <v>918</v>
      </c>
      <c r="D141" s="142">
        <v>1755</v>
      </c>
      <c r="E141" s="142">
        <v>759</v>
      </c>
      <c r="F141" s="142">
        <v>1644</v>
      </c>
      <c r="G141" s="144">
        <v>5076</v>
      </c>
      <c r="H141" s="139">
        <v>82.61999999999999</v>
      </c>
      <c r="I141" s="139">
        <v>298.35000000000002</v>
      </c>
      <c r="J141" s="139">
        <v>37.950000000000003</v>
      </c>
      <c r="K141" s="139">
        <v>16.440000000000001</v>
      </c>
      <c r="L141" s="140">
        <v>435.36</v>
      </c>
      <c r="M141" s="139">
        <v>571</v>
      </c>
      <c r="N141" s="156">
        <v>6.1108732876712324</v>
      </c>
      <c r="O141" s="157">
        <v>203.09054709487012</v>
      </c>
      <c r="P141" s="310">
        <v>12.410605992205783</v>
      </c>
      <c r="Q141" s="310"/>
      <c r="R141" s="310"/>
      <c r="S141" s="139">
        <v>447.77060599220579</v>
      </c>
      <c r="T141" s="142">
        <v>22.388530299610292</v>
      </c>
      <c r="U141" s="143">
        <v>425.38207569259549</v>
      </c>
    </row>
    <row r="142" spans="1:21">
      <c r="A142" s="138" t="s">
        <v>501</v>
      </c>
      <c r="B142" s="138" t="s">
        <v>502</v>
      </c>
      <c r="C142" s="142">
        <v>1545</v>
      </c>
      <c r="D142" s="142">
        <v>2801</v>
      </c>
      <c r="E142" s="142">
        <v>955</v>
      </c>
      <c r="F142" s="142">
        <v>2053</v>
      </c>
      <c r="G142" s="144">
        <v>7354</v>
      </c>
      <c r="H142" s="139">
        <v>139.04999999999998</v>
      </c>
      <c r="I142" s="139">
        <v>476.17</v>
      </c>
      <c r="J142" s="139">
        <v>47.75</v>
      </c>
      <c r="K142" s="139">
        <v>20.53</v>
      </c>
      <c r="L142" s="140">
        <v>683.5</v>
      </c>
      <c r="M142" s="139">
        <v>2144</v>
      </c>
      <c r="N142" s="156">
        <v>22.945205479452056</v>
      </c>
      <c r="O142" s="157">
        <v>203.09054709487012</v>
      </c>
      <c r="P142" s="310">
        <v>46.599543340261299</v>
      </c>
      <c r="Q142" s="310"/>
      <c r="R142" s="310"/>
      <c r="S142" s="139">
        <v>730.09954334026133</v>
      </c>
      <c r="T142" s="142">
        <v>36.504977167013067</v>
      </c>
      <c r="U142" s="143">
        <v>693.59456617324827</v>
      </c>
    </row>
    <row r="143" spans="1:21">
      <c r="A143" s="138" t="s">
        <v>505</v>
      </c>
      <c r="B143" s="138" t="s">
        <v>506</v>
      </c>
      <c r="C143" s="142">
        <v>1211</v>
      </c>
      <c r="D143" s="142">
        <v>2214</v>
      </c>
      <c r="E143" s="142">
        <v>1044</v>
      </c>
      <c r="F143" s="142">
        <v>2816</v>
      </c>
      <c r="G143" s="144">
        <v>7285</v>
      </c>
      <c r="H143" s="139">
        <v>108.99</v>
      </c>
      <c r="I143" s="139">
        <v>376.38000000000005</v>
      </c>
      <c r="J143" s="139">
        <v>52.2</v>
      </c>
      <c r="K143" s="139">
        <v>28.16</v>
      </c>
      <c r="L143" s="140">
        <v>565.73</v>
      </c>
      <c r="M143" s="139">
        <v>1186</v>
      </c>
      <c r="N143" s="156">
        <v>12.69263698630137</v>
      </c>
      <c r="O143" s="157">
        <v>203.09054709487012</v>
      </c>
      <c r="P143" s="310">
        <v>25.777545896245286</v>
      </c>
      <c r="Q143" s="310"/>
      <c r="R143" s="310"/>
      <c r="S143" s="139">
        <v>591.50754589624535</v>
      </c>
      <c r="T143" s="142">
        <v>29.57537729481227</v>
      </c>
      <c r="U143" s="143">
        <v>561.93216860143309</v>
      </c>
    </row>
    <row r="144" spans="1:21">
      <c r="A144" s="138" t="s">
        <v>494</v>
      </c>
      <c r="B144" s="138" t="s">
        <v>495</v>
      </c>
      <c r="C144" s="142">
        <v>616</v>
      </c>
      <c r="D144" s="142">
        <v>1181</v>
      </c>
      <c r="E144" s="142">
        <v>465</v>
      </c>
      <c r="F144" s="142">
        <v>1034</v>
      </c>
      <c r="G144" s="144">
        <v>3296</v>
      </c>
      <c r="H144" s="139">
        <v>55.44</v>
      </c>
      <c r="I144" s="139">
        <v>200.77</v>
      </c>
      <c r="J144" s="139">
        <v>23.25</v>
      </c>
      <c r="K144" s="139">
        <v>10.34</v>
      </c>
      <c r="L144" s="140">
        <v>289.8</v>
      </c>
      <c r="M144" s="139">
        <v>581</v>
      </c>
      <c r="N144" s="156">
        <v>6.2178938356164384</v>
      </c>
      <c r="O144" s="157">
        <v>203.09054709487012</v>
      </c>
      <c r="P144" s="310">
        <v>12.627954608531629</v>
      </c>
      <c r="Q144" s="310"/>
      <c r="R144" s="310"/>
      <c r="S144" s="139">
        <v>302.42795460853165</v>
      </c>
      <c r="T144" s="142">
        <v>15.121397730426583</v>
      </c>
      <c r="U144" s="143">
        <v>287.30655687810508</v>
      </c>
    </row>
    <row r="145" spans="1:21">
      <c r="A145" s="138" t="s">
        <v>1406</v>
      </c>
      <c r="B145" s="138" t="s">
        <v>1141</v>
      </c>
      <c r="C145" s="142">
        <v>520</v>
      </c>
      <c r="D145" s="142">
        <v>919</v>
      </c>
      <c r="E145" s="142">
        <v>396</v>
      </c>
      <c r="F145" s="142">
        <v>1096</v>
      </c>
      <c r="G145" s="144">
        <v>2931</v>
      </c>
      <c r="H145" s="139">
        <v>46.8</v>
      </c>
      <c r="I145" s="139">
        <v>156.23000000000002</v>
      </c>
      <c r="J145" s="139">
        <v>19.8</v>
      </c>
      <c r="K145" s="139">
        <v>10.96</v>
      </c>
      <c r="L145" s="140">
        <v>233.79000000000005</v>
      </c>
      <c r="M145" s="139">
        <v>515</v>
      </c>
      <c r="N145" s="156">
        <v>5.5115582191780828</v>
      </c>
      <c r="O145" s="157">
        <v>203.09054709487012</v>
      </c>
      <c r="P145" s="310">
        <v>11.193453740781049</v>
      </c>
      <c r="Q145" s="310"/>
      <c r="R145" s="310"/>
      <c r="S145" s="139">
        <v>244.9834537407811</v>
      </c>
      <c r="T145" s="142">
        <v>12.249172687039056</v>
      </c>
      <c r="U145" s="143">
        <v>232.73428105374205</v>
      </c>
    </row>
    <row r="146" spans="1:21">
      <c r="A146" s="138" t="s">
        <v>510</v>
      </c>
      <c r="B146" s="138" t="s">
        <v>511</v>
      </c>
      <c r="C146" s="142">
        <v>861</v>
      </c>
      <c r="D146" s="142">
        <v>1834</v>
      </c>
      <c r="E146" s="142">
        <v>668</v>
      </c>
      <c r="F146" s="142">
        <v>786</v>
      </c>
      <c r="G146" s="144">
        <v>4149</v>
      </c>
      <c r="H146" s="139">
        <v>77.489999999999995</v>
      </c>
      <c r="I146" s="139">
        <v>311.78000000000003</v>
      </c>
      <c r="J146" s="139">
        <v>33.4</v>
      </c>
      <c r="K146" s="139">
        <v>7.86</v>
      </c>
      <c r="L146" s="140">
        <v>430.53000000000003</v>
      </c>
      <c r="M146" s="139">
        <v>89</v>
      </c>
      <c r="N146" s="156">
        <v>0.95248287671232879</v>
      </c>
      <c r="O146" s="157">
        <v>203.09054709487012</v>
      </c>
      <c r="P146" s="310">
        <v>1.9344026853000258</v>
      </c>
      <c r="Q146" s="310"/>
      <c r="R146" s="310"/>
      <c r="S146" s="139">
        <v>432.46440268530006</v>
      </c>
      <c r="T146" s="142">
        <v>21.623220134265004</v>
      </c>
      <c r="U146" s="143">
        <v>410.84118255103505</v>
      </c>
    </row>
    <row r="147" spans="1:21">
      <c r="A147" s="138" t="s">
        <v>530</v>
      </c>
      <c r="B147" s="138" t="s">
        <v>462</v>
      </c>
      <c r="C147" s="142">
        <v>664</v>
      </c>
      <c r="D147" s="142">
        <v>1323</v>
      </c>
      <c r="E147" s="142">
        <v>588</v>
      </c>
      <c r="F147" s="142">
        <v>1637</v>
      </c>
      <c r="G147" s="144">
        <v>4212</v>
      </c>
      <c r="H147" s="139">
        <v>59.76</v>
      </c>
      <c r="I147" s="139">
        <v>224.91000000000003</v>
      </c>
      <c r="J147" s="139">
        <v>29.400000000000002</v>
      </c>
      <c r="K147" s="139">
        <v>16.37</v>
      </c>
      <c r="L147" s="140">
        <v>330.44</v>
      </c>
      <c r="M147" s="139">
        <v>173</v>
      </c>
      <c r="N147" s="156">
        <v>5.2456033959975743</v>
      </c>
      <c r="O147" s="157">
        <v>0</v>
      </c>
      <c r="P147" s="310">
        <v>0</v>
      </c>
      <c r="Q147" s="310"/>
      <c r="R147" s="310"/>
      <c r="S147" s="139">
        <v>330.44</v>
      </c>
      <c r="T147" s="142">
        <v>16.522000000000002</v>
      </c>
      <c r="U147" s="143">
        <v>313.91800000000001</v>
      </c>
    </row>
    <row r="148" spans="1:21">
      <c r="A148" s="138" t="s">
        <v>563</v>
      </c>
      <c r="B148" s="138" t="s">
        <v>564</v>
      </c>
      <c r="C148" s="142">
        <v>1686</v>
      </c>
      <c r="D148" s="142">
        <v>2902</v>
      </c>
      <c r="E148" s="142">
        <v>1218</v>
      </c>
      <c r="F148" s="142">
        <v>4036</v>
      </c>
      <c r="G148" s="144">
        <v>9842</v>
      </c>
      <c r="H148" s="139">
        <v>151.73999999999998</v>
      </c>
      <c r="I148" s="139">
        <v>493.34000000000003</v>
      </c>
      <c r="J148" s="139">
        <v>60.900000000000006</v>
      </c>
      <c r="K148" s="139">
        <v>40.36</v>
      </c>
      <c r="L148" s="140">
        <v>746.34</v>
      </c>
      <c r="M148" s="139">
        <v>648</v>
      </c>
      <c r="N148" s="156">
        <v>19.648271679805944</v>
      </c>
      <c r="O148" s="157">
        <v>0</v>
      </c>
      <c r="P148" s="310">
        <v>0</v>
      </c>
      <c r="Q148" s="310"/>
      <c r="R148" s="310"/>
      <c r="S148" s="139">
        <v>746.34</v>
      </c>
      <c r="T148" s="142">
        <v>37.317</v>
      </c>
      <c r="U148" s="143">
        <v>709.02300000000002</v>
      </c>
    </row>
    <row r="149" spans="1:21">
      <c r="A149" s="138" t="s">
        <v>533</v>
      </c>
      <c r="B149" s="138" t="s">
        <v>534</v>
      </c>
      <c r="C149" s="142">
        <v>1500</v>
      </c>
      <c r="D149" s="142">
        <v>2537</v>
      </c>
      <c r="E149" s="142">
        <v>1201</v>
      </c>
      <c r="F149" s="142">
        <v>2944</v>
      </c>
      <c r="G149" s="144">
        <v>8182</v>
      </c>
      <c r="H149" s="139">
        <v>135</v>
      </c>
      <c r="I149" s="139">
        <v>431.29</v>
      </c>
      <c r="J149" s="139">
        <v>60.050000000000004</v>
      </c>
      <c r="K149" s="139">
        <v>29.44</v>
      </c>
      <c r="L149" s="140">
        <v>655.78</v>
      </c>
      <c r="M149" s="139">
        <v>700</v>
      </c>
      <c r="N149" s="156">
        <v>21.224984839296543</v>
      </c>
      <c r="O149" s="157">
        <v>0</v>
      </c>
      <c r="P149" s="310">
        <v>0</v>
      </c>
      <c r="Q149" s="310"/>
      <c r="R149" s="310"/>
      <c r="S149" s="139">
        <v>655.78</v>
      </c>
      <c r="T149" s="142">
        <v>32.789000000000001</v>
      </c>
      <c r="U149" s="143">
        <v>622.99099999999999</v>
      </c>
    </row>
    <row r="150" spans="1:21">
      <c r="A150" s="138" t="s">
        <v>537</v>
      </c>
      <c r="B150" s="138" t="s">
        <v>538</v>
      </c>
      <c r="C150" s="142">
        <v>1303</v>
      </c>
      <c r="D150" s="142">
        <v>2516</v>
      </c>
      <c r="E150" s="142">
        <v>1011</v>
      </c>
      <c r="F150" s="142">
        <v>2091</v>
      </c>
      <c r="G150" s="144">
        <v>6921</v>
      </c>
      <c r="H150" s="139">
        <v>117.27</v>
      </c>
      <c r="I150" s="139">
        <v>427.72</v>
      </c>
      <c r="J150" s="139">
        <v>50.550000000000004</v>
      </c>
      <c r="K150" s="139">
        <v>20.91</v>
      </c>
      <c r="L150" s="140">
        <v>616.44999999999993</v>
      </c>
      <c r="M150" s="139">
        <v>718</v>
      </c>
      <c r="N150" s="156">
        <v>21.770770163735598</v>
      </c>
      <c r="O150" s="157">
        <v>0</v>
      </c>
      <c r="P150" s="310">
        <v>0</v>
      </c>
      <c r="Q150" s="310"/>
      <c r="R150" s="310"/>
      <c r="S150" s="139">
        <v>616.44999999999993</v>
      </c>
      <c r="T150" s="142">
        <v>30.822499999999998</v>
      </c>
      <c r="U150" s="143">
        <v>585.62749999999994</v>
      </c>
    </row>
    <row r="151" spans="1:21">
      <c r="A151" s="138" t="s">
        <v>547</v>
      </c>
      <c r="B151" s="138" t="s">
        <v>548</v>
      </c>
      <c r="C151" s="142">
        <v>1178</v>
      </c>
      <c r="D151" s="142">
        <v>2468</v>
      </c>
      <c r="E151" s="142">
        <v>987</v>
      </c>
      <c r="F151" s="142">
        <v>1988</v>
      </c>
      <c r="G151" s="144">
        <v>6621</v>
      </c>
      <c r="H151" s="139">
        <v>106.02</v>
      </c>
      <c r="I151" s="139">
        <v>419.56</v>
      </c>
      <c r="J151" s="139">
        <v>49.35</v>
      </c>
      <c r="K151" s="139">
        <v>19.88</v>
      </c>
      <c r="L151" s="140">
        <v>594.81000000000006</v>
      </c>
      <c r="M151" s="139">
        <v>318</v>
      </c>
      <c r="N151" s="156">
        <v>9.6422073984232881</v>
      </c>
      <c r="O151" s="157">
        <v>0</v>
      </c>
      <c r="P151" s="310">
        <v>0</v>
      </c>
      <c r="Q151" s="310"/>
      <c r="R151" s="310"/>
      <c r="S151" s="139">
        <v>594.81000000000006</v>
      </c>
      <c r="T151" s="142">
        <v>29.740500000000004</v>
      </c>
      <c r="U151" s="143">
        <v>565.06950000000006</v>
      </c>
    </row>
    <row r="152" spans="1:21">
      <c r="A152" s="138" t="s">
        <v>543</v>
      </c>
      <c r="B152" s="138" t="s">
        <v>544</v>
      </c>
      <c r="C152" s="142">
        <v>1916</v>
      </c>
      <c r="D152" s="142">
        <v>3970</v>
      </c>
      <c r="E152" s="142">
        <v>1558</v>
      </c>
      <c r="F152" s="142">
        <v>3317</v>
      </c>
      <c r="G152" s="144">
        <v>10761</v>
      </c>
      <c r="H152" s="139">
        <v>172.44</v>
      </c>
      <c r="I152" s="139">
        <v>674.90000000000009</v>
      </c>
      <c r="J152" s="139">
        <v>77.900000000000006</v>
      </c>
      <c r="K152" s="139">
        <v>33.17</v>
      </c>
      <c r="L152" s="140">
        <v>958.41000000000008</v>
      </c>
      <c r="M152" s="139">
        <v>439</v>
      </c>
      <c r="N152" s="156">
        <v>13.311097634930261</v>
      </c>
      <c r="O152" s="157">
        <v>0</v>
      </c>
      <c r="P152" s="310">
        <v>0</v>
      </c>
      <c r="Q152" s="310"/>
      <c r="R152" s="310"/>
      <c r="S152" s="139">
        <v>958.41000000000008</v>
      </c>
      <c r="T152" s="142">
        <v>47.920500000000004</v>
      </c>
      <c r="U152" s="143">
        <v>910.48950000000013</v>
      </c>
    </row>
    <row r="153" spans="1:21">
      <c r="A153" s="138" t="s">
        <v>557</v>
      </c>
      <c r="B153" s="138" t="s">
        <v>558</v>
      </c>
      <c r="C153" s="142">
        <v>1107</v>
      </c>
      <c r="D153" s="142">
        <v>2181</v>
      </c>
      <c r="E153" s="142">
        <v>871</v>
      </c>
      <c r="F153" s="142">
        <v>1808</v>
      </c>
      <c r="G153" s="144">
        <v>5967</v>
      </c>
      <c r="H153" s="139">
        <v>99.63</v>
      </c>
      <c r="I153" s="139">
        <v>370.77000000000004</v>
      </c>
      <c r="J153" s="139">
        <v>43.550000000000004</v>
      </c>
      <c r="K153" s="139">
        <v>18.080000000000002</v>
      </c>
      <c r="L153" s="140">
        <v>532.03000000000009</v>
      </c>
      <c r="M153" s="139">
        <v>143</v>
      </c>
      <c r="N153" s="156">
        <v>4.3359611885991507</v>
      </c>
      <c r="O153" s="157">
        <v>0</v>
      </c>
      <c r="P153" s="310">
        <v>0</v>
      </c>
      <c r="Q153" s="310"/>
      <c r="R153" s="310"/>
      <c r="S153" s="139">
        <v>532.03000000000009</v>
      </c>
      <c r="T153" s="142">
        <v>26.601500000000005</v>
      </c>
      <c r="U153" s="143">
        <v>505.4285000000001</v>
      </c>
    </row>
    <row r="154" spans="1:21">
      <c r="A154" s="138" t="s">
        <v>551</v>
      </c>
      <c r="B154" s="138" t="s">
        <v>552</v>
      </c>
      <c r="C154" s="142">
        <v>1626</v>
      </c>
      <c r="D154" s="142">
        <v>3819</v>
      </c>
      <c r="E154" s="142">
        <v>1447</v>
      </c>
      <c r="F154" s="142">
        <v>2292</v>
      </c>
      <c r="G154" s="144">
        <v>9184</v>
      </c>
      <c r="H154" s="139">
        <v>146.34</v>
      </c>
      <c r="I154" s="139">
        <v>649.23</v>
      </c>
      <c r="J154" s="139">
        <v>72.350000000000009</v>
      </c>
      <c r="K154" s="139">
        <v>22.92</v>
      </c>
      <c r="L154" s="140">
        <v>890.84</v>
      </c>
      <c r="M154" s="139">
        <v>159</v>
      </c>
      <c r="N154" s="156">
        <v>4.8211036992116441</v>
      </c>
      <c r="O154" s="157">
        <v>0</v>
      </c>
      <c r="P154" s="310">
        <v>0</v>
      </c>
      <c r="Q154" s="310"/>
      <c r="R154" s="310"/>
      <c r="S154" s="139">
        <v>890.84</v>
      </c>
      <c r="T154" s="142">
        <v>44.542000000000002</v>
      </c>
      <c r="U154" s="143">
        <v>846.298</v>
      </c>
    </row>
    <row r="155" spans="1:21">
      <c r="A155" s="138" t="s">
        <v>611</v>
      </c>
      <c r="B155" s="138" t="s">
        <v>610</v>
      </c>
      <c r="C155" s="142">
        <v>1520</v>
      </c>
      <c r="D155" s="142">
        <v>3017</v>
      </c>
      <c r="E155" s="142">
        <v>1303</v>
      </c>
      <c r="F155" s="142">
        <v>4037</v>
      </c>
      <c r="G155" s="144">
        <v>9877</v>
      </c>
      <c r="H155" s="139">
        <v>136.79999999999998</v>
      </c>
      <c r="I155" s="139">
        <v>512.89</v>
      </c>
      <c r="J155" s="139">
        <v>65.150000000000006</v>
      </c>
      <c r="K155" s="139">
        <v>40.369999999999997</v>
      </c>
      <c r="L155" s="140">
        <v>755.20999999999992</v>
      </c>
      <c r="M155" s="139">
        <v>1484</v>
      </c>
      <c r="N155" s="156">
        <v>16.700427638982671</v>
      </c>
      <c r="O155" s="157">
        <v>7.8852973038108471</v>
      </c>
      <c r="P155" s="310">
        <v>1.3168783703415821</v>
      </c>
      <c r="Q155" s="310"/>
      <c r="R155" s="310"/>
      <c r="S155" s="139">
        <v>756.52687837034148</v>
      </c>
      <c r="T155" s="142">
        <v>37.826343918517075</v>
      </c>
      <c r="U155" s="143">
        <v>718.70053445182441</v>
      </c>
    </row>
    <row r="156" spans="1:21">
      <c r="A156" s="138" t="s">
        <v>580</v>
      </c>
      <c r="B156" s="138" t="s">
        <v>579</v>
      </c>
      <c r="C156" s="142">
        <v>1606</v>
      </c>
      <c r="D156" s="142">
        <v>2772</v>
      </c>
      <c r="E156" s="142">
        <v>1269</v>
      </c>
      <c r="F156" s="142">
        <v>4079</v>
      </c>
      <c r="G156" s="144">
        <v>9726</v>
      </c>
      <c r="H156" s="139">
        <v>144.54</v>
      </c>
      <c r="I156" s="139">
        <v>471.24</v>
      </c>
      <c r="J156" s="139">
        <v>63.45</v>
      </c>
      <c r="K156" s="139">
        <v>40.79</v>
      </c>
      <c r="L156" s="140">
        <v>720.02</v>
      </c>
      <c r="M156" s="139">
        <v>1013</v>
      </c>
      <c r="N156" s="156">
        <v>11.399954985370245</v>
      </c>
      <c r="O156" s="157">
        <v>7.8852973038108471</v>
      </c>
      <c r="P156" s="310">
        <v>0.89892034309705027</v>
      </c>
      <c r="Q156" s="310"/>
      <c r="R156" s="310"/>
      <c r="S156" s="139">
        <v>720.91892034309706</v>
      </c>
      <c r="T156" s="142">
        <v>36.045946017154854</v>
      </c>
      <c r="U156" s="143">
        <v>684.87297432594221</v>
      </c>
    </row>
    <row r="157" spans="1:21">
      <c r="A157" s="138" t="s">
        <v>585</v>
      </c>
      <c r="B157" s="138" t="s">
        <v>584</v>
      </c>
      <c r="C157" s="142">
        <v>1580</v>
      </c>
      <c r="D157" s="142">
        <v>3118</v>
      </c>
      <c r="E157" s="142">
        <v>1282</v>
      </c>
      <c r="F157" s="142">
        <v>3433</v>
      </c>
      <c r="G157" s="144">
        <v>9413</v>
      </c>
      <c r="H157" s="139">
        <v>142.19999999999999</v>
      </c>
      <c r="I157" s="139">
        <v>530.06000000000006</v>
      </c>
      <c r="J157" s="139">
        <v>64.100000000000009</v>
      </c>
      <c r="K157" s="139">
        <v>34.33</v>
      </c>
      <c r="L157" s="140">
        <v>770.69</v>
      </c>
      <c r="M157" s="139">
        <v>582</v>
      </c>
      <c r="N157" s="156">
        <v>6.5496286293045243</v>
      </c>
      <c r="O157" s="157">
        <v>7.8852973038108471</v>
      </c>
      <c r="P157" s="310">
        <v>0.51645768971617301</v>
      </c>
      <c r="Q157" s="310"/>
      <c r="R157" s="310"/>
      <c r="S157" s="139">
        <v>771.20645768971622</v>
      </c>
      <c r="T157" s="142">
        <v>38.560322884485814</v>
      </c>
      <c r="U157" s="143">
        <v>732.64613480523042</v>
      </c>
    </row>
    <row r="158" spans="1:21">
      <c r="A158" s="138" t="s">
        <v>589</v>
      </c>
      <c r="B158" s="138" t="s">
        <v>588</v>
      </c>
      <c r="C158" s="142">
        <v>2230</v>
      </c>
      <c r="D158" s="142">
        <v>3895</v>
      </c>
      <c r="E158" s="142">
        <v>1633</v>
      </c>
      <c r="F158" s="142">
        <v>5184</v>
      </c>
      <c r="G158" s="144">
        <v>12942</v>
      </c>
      <c r="H158" s="139">
        <v>200.7</v>
      </c>
      <c r="I158" s="139">
        <v>662.15000000000009</v>
      </c>
      <c r="J158" s="139">
        <v>81.650000000000006</v>
      </c>
      <c r="K158" s="139">
        <v>51.84</v>
      </c>
      <c r="L158" s="140">
        <v>996.34000000000015</v>
      </c>
      <c r="M158" s="139">
        <v>1771</v>
      </c>
      <c r="N158" s="156">
        <v>19.930227323880263</v>
      </c>
      <c r="O158" s="157">
        <v>7.8852973038108471</v>
      </c>
      <c r="P158" s="310">
        <v>1.5715576778133034</v>
      </c>
      <c r="Q158" s="310"/>
      <c r="R158" s="310"/>
      <c r="S158" s="139">
        <v>997.91155767781345</v>
      </c>
      <c r="T158" s="142">
        <v>49.895577883890674</v>
      </c>
      <c r="U158" s="143">
        <v>948.01597979392272</v>
      </c>
    </row>
    <row r="159" spans="1:21">
      <c r="A159" s="138" t="s">
        <v>594</v>
      </c>
      <c r="B159" s="138" t="s">
        <v>593</v>
      </c>
      <c r="C159" s="142">
        <v>1564</v>
      </c>
      <c r="D159" s="142">
        <v>3069</v>
      </c>
      <c r="E159" s="142">
        <v>1319</v>
      </c>
      <c r="F159" s="142">
        <v>3723</v>
      </c>
      <c r="G159" s="144">
        <v>9675</v>
      </c>
      <c r="H159" s="139">
        <v>140.76</v>
      </c>
      <c r="I159" s="139">
        <v>521.73</v>
      </c>
      <c r="J159" s="139">
        <v>65.95</v>
      </c>
      <c r="K159" s="139">
        <v>37.230000000000004</v>
      </c>
      <c r="L159" s="140">
        <v>765.67000000000007</v>
      </c>
      <c r="M159" s="139">
        <v>1298</v>
      </c>
      <c r="N159" s="156">
        <v>14.607247355390502</v>
      </c>
      <c r="O159" s="157">
        <v>7.8852973038108471</v>
      </c>
      <c r="P159" s="310">
        <v>1.1518248818755885</v>
      </c>
      <c r="Q159" s="310"/>
      <c r="R159" s="310"/>
      <c r="S159" s="139">
        <v>766.82182488187561</v>
      </c>
      <c r="T159" s="142">
        <v>38.341091244093782</v>
      </c>
      <c r="U159" s="143">
        <v>728.48073363778178</v>
      </c>
    </row>
    <row r="160" spans="1:21">
      <c r="A160" s="138" t="s">
        <v>601</v>
      </c>
      <c r="B160" s="138" t="s">
        <v>600</v>
      </c>
      <c r="C160" s="142">
        <v>1243</v>
      </c>
      <c r="D160" s="142">
        <v>2493</v>
      </c>
      <c r="E160" s="142">
        <v>923</v>
      </c>
      <c r="F160" s="142">
        <v>2042</v>
      </c>
      <c r="G160" s="144">
        <v>6701</v>
      </c>
      <c r="H160" s="139">
        <v>111.86999999999999</v>
      </c>
      <c r="I160" s="139">
        <v>423.81</v>
      </c>
      <c r="J160" s="139">
        <v>46.150000000000006</v>
      </c>
      <c r="K160" s="139">
        <v>20.420000000000002</v>
      </c>
      <c r="L160" s="140">
        <v>602.24999999999989</v>
      </c>
      <c r="M160" s="139">
        <v>1330</v>
      </c>
      <c r="N160" s="156">
        <v>14.967364393427864</v>
      </c>
      <c r="O160" s="157">
        <v>7.8852973038108471</v>
      </c>
      <c r="P160" s="310">
        <v>1.1802211809665122</v>
      </c>
      <c r="Q160" s="310"/>
      <c r="R160" s="310"/>
      <c r="S160" s="139">
        <v>603.43022118096644</v>
      </c>
      <c r="T160" s="142">
        <v>30.171511059048324</v>
      </c>
      <c r="U160" s="143">
        <v>573.25871012191817</v>
      </c>
    </row>
    <row r="161" spans="1:21">
      <c r="A161" s="138" t="s">
        <v>606</v>
      </c>
      <c r="B161" s="138" t="s">
        <v>605</v>
      </c>
      <c r="C161" s="142">
        <v>1932</v>
      </c>
      <c r="D161" s="142">
        <v>3903</v>
      </c>
      <c r="E161" s="142">
        <v>1526</v>
      </c>
      <c r="F161" s="142">
        <v>2862</v>
      </c>
      <c r="G161" s="144">
        <v>10223</v>
      </c>
      <c r="H161" s="139">
        <v>173.88</v>
      </c>
      <c r="I161" s="139">
        <v>663.51</v>
      </c>
      <c r="J161" s="139">
        <v>76.3</v>
      </c>
      <c r="K161" s="139">
        <v>28.62</v>
      </c>
      <c r="L161" s="140">
        <v>942.31</v>
      </c>
      <c r="M161" s="139">
        <v>1408</v>
      </c>
      <c r="N161" s="156">
        <v>15.845149673643935</v>
      </c>
      <c r="O161" s="157">
        <v>7.8852973038108471</v>
      </c>
      <c r="P161" s="310">
        <v>1.2494371600006384</v>
      </c>
      <c r="Q161" s="310"/>
      <c r="R161" s="310"/>
      <c r="S161" s="139">
        <v>943.55943716000058</v>
      </c>
      <c r="T161" s="142">
        <v>47.177971858000035</v>
      </c>
      <c r="U161" s="143">
        <v>896.38146530200061</v>
      </c>
    </row>
    <row r="162" spans="1:21">
      <c r="A162" s="138" t="s">
        <v>649</v>
      </c>
      <c r="B162" s="138" t="s">
        <v>650</v>
      </c>
      <c r="C162" s="142">
        <v>1018</v>
      </c>
      <c r="D162" s="142">
        <v>1858</v>
      </c>
      <c r="E162" s="142">
        <v>762</v>
      </c>
      <c r="F162" s="142">
        <v>2638</v>
      </c>
      <c r="G162" s="144">
        <v>6276</v>
      </c>
      <c r="H162" s="139">
        <v>91.61999999999999</v>
      </c>
      <c r="I162" s="139">
        <v>315.86</v>
      </c>
      <c r="J162" s="139">
        <v>38.1</v>
      </c>
      <c r="K162" s="139">
        <v>26.38</v>
      </c>
      <c r="L162" s="140">
        <v>471.96000000000004</v>
      </c>
      <c r="M162" s="139">
        <v>1604</v>
      </c>
      <c r="N162" s="156">
        <v>11.208944793850455</v>
      </c>
      <c r="O162" s="157">
        <v>542.73400000000004</v>
      </c>
      <c r="P162" s="310">
        <v>60.834754437456333</v>
      </c>
      <c r="Q162" s="310"/>
      <c r="R162" s="310"/>
      <c r="S162" s="139">
        <v>532.79475443745639</v>
      </c>
      <c r="T162" s="142">
        <v>26.63973772187282</v>
      </c>
      <c r="U162" s="143">
        <v>506.15501671558354</v>
      </c>
    </row>
    <row r="163" spans="1:21">
      <c r="A163" s="138" t="s">
        <v>652</v>
      </c>
      <c r="B163" s="138" t="s">
        <v>653</v>
      </c>
      <c r="C163" s="142">
        <v>1303</v>
      </c>
      <c r="D163" s="142">
        <v>2557</v>
      </c>
      <c r="E163" s="142">
        <v>1131</v>
      </c>
      <c r="F163" s="142">
        <v>3220</v>
      </c>
      <c r="G163" s="144">
        <v>8211</v>
      </c>
      <c r="H163" s="139">
        <v>117.27</v>
      </c>
      <c r="I163" s="139">
        <v>434.69000000000005</v>
      </c>
      <c r="J163" s="139">
        <v>56.550000000000004</v>
      </c>
      <c r="K163" s="139">
        <v>32.200000000000003</v>
      </c>
      <c r="L163" s="140">
        <v>640.71</v>
      </c>
      <c r="M163" s="139">
        <v>2196</v>
      </c>
      <c r="N163" s="156">
        <v>15.345911949685535</v>
      </c>
      <c r="O163" s="157">
        <v>542.73400000000004</v>
      </c>
      <c r="P163" s="310">
        <v>83.287481761006291</v>
      </c>
      <c r="Q163" s="310"/>
      <c r="R163" s="310"/>
      <c r="S163" s="139">
        <v>723.99748176100638</v>
      </c>
      <c r="T163" s="142">
        <v>36.199874088050322</v>
      </c>
      <c r="U163" s="143">
        <v>687.79760767295602</v>
      </c>
    </row>
    <row r="164" spans="1:21">
      <c r="A164" s="138" t="s">
        <v>679</v>
      </c>
      <c r="B164" s="138" t="s">
        <v>680</v>
      </c>
      <c r="C164" s="142">
        <v>1256</v>
      </c>
      <c r="D164" s="142">
        <v>2021</v>
      </c>
      <c r="E164" s="142">
        <v>796</v>
      </c>
      <c r="F164" s="142">
        <v>2893</v>
      </c>
      <c r="G164" s="144">
        <v>6966</v>
      </c>
      <c r="H164" s="139">
        <v>113.03999999999999</v>
      </c>
      <c r="I164" s="139">
        <v>343.57000000000005</v>
      </c>
      <c r="J164" s="139">
        <v>39.800000000000004</v>
      </c>
      <c r="K164" s="139">
        <v>28.93</v>
      </c>
      <c r="L164" s="140">
        <v>525.34</v>
      </c>
      <c r="M164" s="139">
        <v>1471</v>
      </c>
      <c r="N164" s="156">
        <v>10.279524807826695</v>
      </c>
      <c r="O164" s="157">
        <v>542.73400000000004</v>
      </c>
      <c r="P164" s="310">
        <v>55.790476170510139</v>
      </c>
      <c r="Q164" s="310"/>
      <c r="R164" s="310"/>
      <c r="S164" s="139">
        <v>581.13047617051018</v>
      </c>
      <c r="T164" s="142">
        <v>29.056523808525512</v>
      </c>
      <c r="U164" s="143">
        <v>552.07395236198465</v>
      </c>
    </row>
    <row r="165" spans="1:21">
      <c r="A165" s="138" t="s">
        <v>641</v>
      </c>
      <c r="B165" s="138" t="s">
        <v>642</v>
      </c>
      <c r="C165" s="142">
        <v>1304</v>
      </c>
      <c r="D165" s="142">
        <v>2361</v>
      </c>
      <c r="E165" s="142">
        <v>909</v>
      </c>
      <c r="F165" s="142">
        <v>3418</v>
      </c>
      <c r="G165" s="144">
        <v>7992</v>
      </c>
      <c r="H165" s="139">
        <v>117.36</v>
      </c>
      <c r="I165" s="139">
        <v>401.37</v>
      </c>
      <c r="J165" s="139">
        <v>45.45</v>
      </c>
      <c r="K165" s="139">
        <v>34.18</v>
      </c>
      <c r="L165" s="140">
        <v>598.36</v>
      </c>
      <c r="M165" s="139">
        <v>2028</v>
      </c>
      <c r="N165" s="156">
        <v>14.171907756813418</v>
      </c>
      <c r="O165" s="157">
        <v>542.73400000000004</v>
      </c>
      <c r="P165" s="310">
        <v>76.915761844863752</v>
      </c>
      <c r="Q165" s="310"/>
      <c r="R165" s="310"/>
      <c r="S165" s="139">
        <v>675.27576184486372</v>
      </c>
      <c r="T165" s="142">
        <v>33.763788092243189</v>
      </c>
      <c r="U165" s="143">
        <v>641.51197375262052</v>
      </c>
    </row>
    <row r="166" spans="1:21">
      <c r="A166" s="138" t="s">
        <v>645</v>
      </c>
      <c r="B166" s="138" t="s">
        <v>646</v>
      </c>
      <c r="C166" s="142">
        <v>988</v>
      </c>
      <c r="D166" s="142">
        <v>1596</v>
      </c>
      <c r="E166" s="142">
        <v>630</v>
      </c>
      <c r="F166" s="142">
        <v>1334</v>
      </c>
      <c r="G166" s="144">
        <v>4548</v>
      </c>
      <c r="H166" s="139">
        <v>88.92</v>
      </c>
      <c r="I166" s="139">
        <v>271.32</v>
      </c>
      <c r="J166" s="139">
        <v>31.5</v>
      </c>
      <c r="K166" s="139">
        <v>13.34</v>
      </c>
      <c r="L166" s="140">
        <v>405.08</v>
      </c>
      <c r="M166" s="139">
        <v>1751</v>
      </c>
      <c r="N166" s="156">
        <v>12.236198462613556</v>
      </c>
      <c r="O166" s="157">
        <v>542.73400000000004</v>
      </c>
      <c r="P166" s="310">
        <v>66.410009364081063</v>
      </c>
      <c r="Q166" s="310"/>
      <c r="R166" s="310"/>
      <c r="S166" s="139">
        <v>471.49000936408106</v>
      </c>
      <c r="T166" s="142">
        <v>23.574500468204054</v>
      </c>
      <c r="U166" s="143">
        <v>447.915508895877</v>
      </c>
    </row>
    <row r="167" spans="1:21">
      <c r="A167" s="138" t="s">
        <v>658</v>
      </c>
      <c r="B167" s="138" t="s">
        <v>659</v>
      </c>
      <c r="C167" s="142">
        <v>1615</v>
      </c>
      <c r="D167" s="142">
        <v>2835</v>
      </c>
      <c r="E167" s="142">
        <v>1163</v>
      </c>
      <c r="F167" s="142">
        <v>3257</v>
      </c>
      <c r="G167" s="144">
        <v>8870</v>
      </c>
      <c r="H167" s="139">
        <v>145.35</v>
      </c>
      <c r="I167" s="139">
        <v>481.95000000000005</v>
      </c>
      <c r="J167" s="139">
        <v>58.150000000000006</v>
      </c>
      <c r="K167" s="139">
        <v>32.57</v>
      </c>
      <c r="L167" s="140">
        <v>718.0200000000001</v>
      </c>
      <c r="M167" s="139">
        <v>1512</v>
      </c>
      <c r="N167" s="156">
        <v>10.566037735849058</v>
      </c>
      <c r="O167" s="157">
        <v>542.73400000000004</v>
      </c>
      <c r="P167" s="310">
        <v>57.34547924528303</v>
      </c>
      <c r="Q167" s="310"/>
      <c r="R167" s="310"/>
      <c r="S167" s="139">
        <v>775.36547924528315</v>
      </c>
      <c r="T167" s="142">
        <v>38.768273962264161</v>
      </c>
      <c r="U167" s="143">
        <v>736.59720528301898</v>
      </c>
    </row>
    <row r="168" spans="1:21">
      <c r="A168" s="138" t="s">
        <v>662</v>
      </c>
      <c r="B168" s="138" t="s">
        <v>663</v>
      </c>
      <c r="C168" s="142">
        <v>1125</v>
      </c>
      <c r="D168" s="142">
        <v>2007</v>
      </c>
      <c r="E168" s="142">
        <v>858</v>
      </c>
      <c r="F168" s="142">
        <v>2008</v>
      </c>
      <c r="G168" s="144">
        <v>5998</v>
      </c>
      <c r="H168" s="139">
        <v>101.25</v>
      </c>
      <c r="I168" s="139">
        <v>341.19</v>
      </c>
      <c r="J168" s="139">
        <v>42.900000000000006</v>
      </c>
      <c r="K168" s="139">
        <v>20.080000000000002</v>
      </c>
      <c r="L168" s="140">
        <v>505.42</v>
      </c>
      <c r="M168" s="139">
        <v>924</v>
      </c>
      <c r="N168" s="156">
        <v>6.4570230607966463</v>
      </c>
      <c r="O168" s="157">
        <v>542.73400000000004</v>
      </c>
      <c r="P168" s="310">
        <v>35.044459538784075</v>
      </c>
      <c r="Q168" s="310"/>
      <c r="R168" s="310"/>
      <c r="S168" s="139">
        <v>540.46445953878413</v>
      </c>
      <c r="T168" s="142">
        <v>27.023222976939209</v>
      </c>
      <c r="U168" s="143">
        <v>513.4412365618449</v>
      </c>
    </row>
    <row r="169" spans="1:21">
      <c r="A169" s="138" t="s">
        <v>668</v>
      </c>
      <c r="B169" s="138" t="s">
        <v>667</v>
      </c>
      <c r="C169" s="142">
        <v>1336</v>
      </c>
      <c r="D169" s="142">
        <v>2609</v>
      </c>
      <c r="E169" s="142">
        <v>1055</v>
      </c>
      <c r="F169" s="142">
        <v>2524</v>
      </c>
      <c r="G169" s="144">
        <v>7524</v>
      </c>
      <c r="H169" s="139">
        <v>120.24</v>
      </c>
      <c r="I169" s="139">
        <v>443.53000000000003</v>
      </c>
      <c r="J169" s="139">
        <v>52.75</v>
      </c>
      <c r="K169" s="139">
        <v>25.240000000000002</v>
      </c>
      <c r="L169" s="140">
        <v>641.76</v>
      </c>
      <c r="M169" s="139">
        <v>1817</v>
      </c>
      <c r="N169" s="156">
        <v>12.697414395527604</v>
      </c>
      <c r="O169" s="157">
        <v>542.73400000000004</v>
      </c>
      <c r="P169" s="310">
        <v>68.913185045422793</v>
      </c>
      <c r="Q169" s="310"/>
      <c r="R169" s="310"/>
      <c r="S169" s="139">
        <v>710.67318504542277</v>
      </c>
      <c r="T169" s="142">
        <v>35.533659252271143</v>
      </c>
      <c r="U169" s="143">
        <v>675.13952579315162</v>
      </c>
    </row>
    <row r="170" spans="1:21">
      <c r="A170" s="138" t="s">
        <v>1474</v>
      </c>
      <c r="B170" s="138" t="s">
        <v>1197</v>
      </c>
      <c r="C170" s="142">
        <v>312</v>
      </c>
      <c r="D170" s="142">
        <v>614</v>
      </c>
      <c r="E170" s="142">
        <v>253</v>
      </c>
      <c r="F170" s="142">
        <v>609</v>
      </c>
      <c r="G170" s="144">
        <v>1788</v>
      </c>
      <c r="H170" s="139">
        <v>28.08</v>
      </c>
      <c r="I170" s="139">
        <v>104.38000000000001</v>
      </c>
      <c r="J170" s="139">
        <v>12.65</v>
      </c>
      <c r="K170" s="139">
        <v>6.09</v>
      </c>
      <c r="L170" s="140">
        <v>151.20000000000002</v>
      </c>
      <c r="M170" s="139">
        <v>234</v>
      </c>
      <c r="N170" s="156">
        <v>1.6352201257861636</v>
      </c>
      <c r="O170" s="157">
        <v>542.73400000000004</v>
      </c>
      <c r="P170" s="310">
        <v>8.8748955974842776</v>
      </c>
      <c r="Q170" s="310"/>
      <c r="R170" s="310"/>
      <c r="S170" s="139">
        <v>160.0748955974843</v>
      </c>
      <c r="T170" s="142">
        <v>8.0037447798742161</v>
      </c>
      <c r="U170" s="143">
        <v>152.07115081761009</v>
      </c>
    </row>
    <row r="171" spans="1:21">
      <c r="A171" s="138" t="s">
        <v>675</v>
      </c>
      <c r="B171" s="138" t="s">
        <v>676</v>
      </c>
      <c r="C171" s="142">
        <v>1598</v>
      </c>
      <c r="D171" s="142">
        <v>3125</v>
      </c>
      <c r="E171" s="142">
        <v>1361</v>
      </c>
      <c r="F171" s="142">
        <v>2637</v>
      </c>
      <c r="G171" s="144">
        <v>8721</v>
      </c>
      <c r="H171" s="139">
        <v>143.82</v>
      </c>
      <c r="I171" s="139">
        <v>531.25</v>
      </c>
      <c r="J171" s="139">
        <v>68.05</v>
      </c>
      <c r="K171" s="139">
        <v>26.37</v>
      </c>
      <c r="L171" s="140">
        <v>769.4899999999999</v>
      </c>
      <c r="M171" s="139">
        <v>773</v>
      </c>
      <c r="N171" s="156">
        <v>5.401816911250874</v>
      </c>
      <c r="O171" s="157">
        <v>542.73400000000004</v>
      </c>
      <c r="P171" s="310">
        <v>29.317496995108321</v>
      </c>
      <c r="Q171" s="310"/>
      <c r="R171" s="310"/>
      <c r="S171" s="139">
        <v>798.80749699510818</v>
      </c>
      <c r="T171" s="142">
        <v>39.940374849755415</v>
      </c>
      <c r="U171" s="143">
        <v>758.86712214535282</v>
      </c>
    </row>
    <row r="172" spans="1:21">
      <c r="A172" s="138" t="s">
        <v>712</v>
      </c>
      <c r="B172" s="138" t="s">
        <v>713</v>
      </c>
      <c r="C172" s="142">
        <v>525</v>
      </c>
      <c r="D172" s="142">
        <v>798</v>
      </c>
      <c r="E172" s="142">
        <v>270</v>
      </c>
      <c r="F172" s="142">
        <v>692</v>
      </c>
      <c r="G172" s="144">
        <v>2285</v>
      </c>
      <c r="H172" s="139">
        <v>47.25</v>
      </c>
      <c r="I172" s="139">
        <v>135.66</v>
      </c>
      <c r="J172" s="139">
        <v>13.5</v>
      </c>
      <c r="K172" s="139">
        <v>6.92</v>
      </c>
      <c r="L172" s="140">
        <v>203.32999999999998</v>
      </c>
      <c r="M172" s="139">
        <v>249</v>
      </c>
      <c r="N172" s="156">
        <v>5.5125083019703345</v>
      </c>
      <c r="O172" s="157">
        <v>0</v>
      </c>
      <c r="P172" s="310">
        <v>0</v>
      </c>
      <c r="Q172" s="310"/>
      <c r="R172" s="310"/>
      <c r="S172" s="139">
        <v>203.32999999999998</v>
      </c>
      <c r="T172" s="142">
        <v>10.166499999999999</v>
      </c>
      <c r="U172" s="143">
        <v>193.1635</v>
      </c>
    </row>
    <row r="173" spans="1:21">
      <c r="A173" s="138" t="s">
        <v>1484</v>
      </c>
      <c r="B173" s="138" t="s">
        <v>1207</v>
      </c>
      <c r="C173" s="142">
        <v>340</v>
      </c>
      <c r="D173" s="142">
        <v>479</v>
      </c>
      <c r="E173" s="142">
        <v>228</v>
      </c>
      <c r="F173" s="142">
        <v>690</v>
      </c>
      <c r="G173" s="144">
        <v>1737</v>
      </c>
      <c r="H173" s="139">
        <v>30.599999999999998</v>
      </c>
      <c r="I173" s="139">
        <v>81.430000000000007</v>
      </c>
      <c r="J173" s="139">
        <v>11.4</v>
      </c>
      <c r="K173" s="139">
        <v>6.9</v>
      </c>
      <c r="L173" s="140">
        <v>130.33000000000001</v>
      </c>
      <c r="M173" s="139">
        <v>120</v>
      </c>
      <c r="N173" s="156">
        <v>2.6566305069736553</v>
      </c>
      <c r="O173" s="157">
        <v>0</v>
      </c>
      <c r="P173" s="310">
        <v>0</v>
      </c>
      <c r="Q173" s="310"/>
      <c r="R173" s="310"/>
      <c r="S173" s="139">
        <v>130.33000000000001</v>
      </c>
      <c r="T173" s="142">
        <v>6.5165000000000006</v>
      </c>
      <c r="U173" s="143">
        <v>123.8135</v>
      </c>
    </row>
    <row r="174" spans="1:21">
      <c r="A174" s="138" t="s">
        <v>708</v>
      </c>
      <c r="B174" s="138" t="s">
        <v>709</v>
      </c>
      <c r="C174" s="142">
        <v>525</v>
      </c>
      <c r="D174" s="142">
        <v>943</v>
      </c>
      <c r="E174" s="142">
        <v>348</v>
      </c>
      <c r="F174" s="142">
        <v>1218</v>
      </c>
      <c r="G174" s="144">
        <v>3034</v>
      </c>
      <c r="H174" s="139">
        <v>47.25</v>
      </c>
      <c r="I174" s="139">
        <v>160.31</v>
      </c>
      <c r="J174" s="139">
        <v>17.400000000000002</v>
      </c>
      <c r="K174" s="139">
        <v>12.18</v>
      </c>
      <c r="L174" s="140">
        <v>237.14000000000001</v>
      </c>
      <c r="M174" s="139">
        <v>248</v>
      </c>
      <c r="N174" s="156">
        <v>5.4903697144122203</v>
      </c>
      <c r="O174" s="157">
        <v>0</v>
      </c>
      <c r="P174" s="310">
        <v>0</v>
      </c>
      <c r="Q174" s="310"/>
      <c r="R174" s="310"/>
      <c r="S174" s="139">
        <v>237.14000000000001</v>
      </c>
      <c r="T174" s="142">
        <v>11.857000000000001</v>
      </c>
      <c r="U174" s="143">
        <v>225.28300000000002</v>
      </c>
    </row>
    <row r="175" spans="1:21">
      <c r="A175" s="138" t="s">
        <v>742</v>
      </c>
      <c r="B175" s="138" t="s">
        <v>743</v>
      </c>
      <c r="C175" s="142">
        <v>664</v>
      </c>
      <c r="D175" s="142">
        <v>1185</v>
      </c>
      <c r="E175" s="142">
        <v>422</v>
      </c>
      <c r="F175" s="142">
        <v>1154</v>
      </c>
      <c r="G175" s="144">
        <v>3425</v>
      </c>
      <c r="H175" s="139">
        <v>59.76</v>
      </c>
      <c r="I175" s="139">
        <v>201.45000000000002</v>
      </c>
      <c r="J175" s="139">
        <v>21.1</v>
      </c>
      <c r="K175" s="139">
        <v>11.540000000000001</v>
      </c>
      <c r="L175" s="140">
        <v>293.85000000000008</v>
      </c>
      <c r="M175" s="139">
        <v>257</v>
      </c>
      <c r="N175" s="156">
        <v>5.689617002435245</v>
      </c>
      <c r="O175" s="157">
        <v>0</v>
      </c>
      <c r="P175" s="310">
        <v>0</v>
      </c>
      <c r="Q175" s="310"/>
      <c r="R175" s="310"/>
      <c r="S175" s="139">
        <v>293.85000000000008</v>
      </c>
      <c r="T175" s="142">
        <v>14.692500000000004</v>
      </c>
      <c r="U175" s="143">
        <v>279.15750000000008</v>
      </c>
    </row>
    <row r="176" spans="1:21">
      <c r="A176" s="138" t="s">
        <v>702</v>
      </c>
      <c r="B176" s="138" t="s">
        <v>703</v>
      </c>
      <c r="C176" s="142">
        <v>838</v>
      </c>
      <c r="D176" s="142">
        <v>1272</v>
      </c>
      <c r="E176" s="142">
        <v>825</v>
      </c>
      <c r="F176" s="142">
        <v>2539</v>
      </c>
      <c r="G176" s="144">
        <v>5474</v>
      </c>
      <c r="H176" s="139">
        <v>75.42</v>
      </c>
      <c r="I176" s="139">
        <v>216.24</v>
      </c>
      <c r="J176" s="139">
        <v>41.25</v>
      </c>
      <c r="K176" s="139">
        <v>25.39</v>
      </c>
      <c r="L176" s="140">
        <v>358.3</v>
      </c>
      <c r="M176" s="139">
        <v>695</v>
      </c>
      <c r="N176" s="156">
        <v>15.386318352889086</v>
      </c>
      <c r="O176" s="157">
        <v>0</v>
      </c>
      <c r="P176" s="310">
        <v>0</v>
      </c>
      <c r="Q176" s="310"/>
      <c r="R176" s="310"/>
      <c r="S176" s="139">
        <v>358.3</v>
      </c>
      <c r="T176" s="142">
        <v>17.915000000000003</v>
      </c>
      <c r="U176" s="143">
        <v>340.38499999999999</v>
      </c>
    </row>
    <row r="177" spans="1:21">
      <c r="A177" s="138" t="s">
        <v>757</v>
      </c>
      <c r="B177" s="138" t="s">
        <v>758</v>
      </c>
      <c r="C177" s="142">
        <v>415</v>
      </c>
      <c r="D177" s="142">
        <v>748</v>
      </c>
      <c r="E177" s="142">
        <v>355</v>
      </c>
      <c r="F177" s="142">
        <v>1188</v>
      </c>
      <c r="G177" s="144">
        <v>2706</v>
      </c>
      <c r="H177" s="139">
        <v>37.35</v>
      </c>
      <c r="I177" s="139">
        <v>127.16000000000001</v>
      </c>
      <c r="J177" s="139">
        <v>17.75</v>
      </c>
      <c r="K177" s="139">
        <v>11.88</v>
      </c>
      <c r="L177" s="140">
        <v>194.14000000000001</v>
      </c>
      <c r="M177" s="139">
        <v>353</v>
      </c>
      <c r="N177" s="156">
        <v>7.8149214080141691</v>
      </c>
      <c r="O177" s="157">
        <v>0</v>
      </c>
      <c r="P177" s="310">
        <v>0</v>
      </c>
      <c r="Q177" s="310"/>
      <c r="R177" s="310"/>
      <c r="S177" s="139">
        <v>194.14000000000001</v>
      </c>
      <c r="T177" s="142">
        <v>9.7070000000000007</v>
      </c>
      <c r="U177" s="143">
        <v>184.43300000000002</v>
      </c>
    </row>
    <row r="178" spans="1:21">
      <c r="A178" s="138" t="s">
        <v>730</v>
      </c>
      <c r="B178" s="138" t="s">
        <v>731</v>
      </c>
      <c r="C178" s="142">
        <v>621</v>
      </c>
      <c r="D178" s="142">
        <v>1043</v>
      </c>
      <c r="E178" s="142">
        <v>507</v>
      </c>
      <c r="F178" s="142">
        <v>1876</v>
      </c>
      <c r="G178" s="144">
        <v>4047</v>
      </c>
      <c r="H178" s="139">
        <v>55.89</v>
      </c>
      <c r="I178" s="139">
        <v>177.31</v>
      </c>
      <c r="J178" s="139">
        <v>25.35</v>
      </c>
      <c r="K178" s="139">
        <v>18.760000000000002</v>
      </c>
      <c r="L178" s="140">
        <v>277.31</v>
      </c>
      <c r="M178" s="139">
        <v>307</v>
      </c>
      <c r="N178" s="156">
        <v>6.7965463803409341</v>
      </c>
      <c r="O178" s="157">
        <v>0</v>
      </c>
      <c r="P178" s="310">
        <v>0</v>
      </c>
      <c r="Q178" s="310"/>
      <c r="R178" s="310"/>
      <c r="S178" s="139">
        <v>277.31</v>
      </c>
      <c r="T178" s="142">
        <v>13.865500000000001</v>
      </c>
      <c r="U178" s="143">
        <v>263.44450000000001</v>
      </c>
    </row>
    <row r="179" spans="1:21">
      <c r="A179" s="138" t="s">
        <v>765</v>
      </c>
      <c r="B179" s="138" t="s">
        <v>766</v>
      </c>
      <c r="C179" s="142">
        <v>479</v>
      </c>
      <c r="D179" s="142">
        <v>766</v>
      </c>
      <c r="E179" s="142">
        <v>295</v>
      </c>
      <c r="F179" s="142">
        <v>722</v>
      </c>
      <c r="G179" s="144">
        <v>2262</v>
      </c>
      <c r="H179" s="139">
        <v>43.11</v>
      </c>
      <c r="I179" s="139">
        <v>130.22</v>
      </c>
      <c r="J179" s="139">
        <v>14.75</v>
      </c>
      <c r="K179" s="139">
        <v>7.22</v>
      </c>
      <c r="L179" s="140">
        <v>195.29999999999998</v>
      </c>
      <c r="M179" s="139">
        <v>402</v>
      </c>
      <c r="N179" s="156">
        <v>8.8997121983617458</v>
      </c>
      <c r="O179" s="157">
        <v>0</v>
      </c>
      <c r="P179" s="310">
        <v>0</v>
      </c>
      <c r="Q179" s="310"/>
      <c r="R179" s="310"/>
      <c r="S179" s="139">
        <v>195.29999999999998</v>
      </c>
      <c r="T179" s="142">
        <v>9.7650000000000006</v>
      </c>
      <c r="U179" s="143">
        <v>185.53499999999997</v>
      </c>
    </row>
    <row r="180" spans="1:21">
      <c r="A180" s="138" t="s">
        <v>718</v>
      </c>
      <c r="B180" s="138" t="s">
        <v>719</v>
      </c>
      <c r="C180" s="142">
        <v>1302</v>
      </c>
      <c r="D180" s="142">
        <v>2247</v>
      </c>
      <c r="E180" s="142">
        <v>827</v>
      </c>
      <c r="F180" s="142">
        <v>1458</v>
      </c>
      <c r="G180" s="144">
        <v>5834</v>
      </c>
      <c r="H180" s="139">
        <v>117.17999999999999</v>
      </c>
      <c r="I180" s="139">
        <v>381.99</v>
      </c>
      <c r="J180" s="139">
        <v>41.35</v>
      </c>
      <c r="K180" s="139">
        <v>14.58</v>
      </c>
      <c r="L180" s="140">
        <v>555.1</v>
      </c>
      <c r="M180" s="139">
        <v>744</v>
      </c>
      <c r="N180" s="156">
        <v>16.47110914323666</v>
      </c>
      <c r="O180" s="157">
        <v>0</v>
      </c>
      <c r="P180" s="310">
        <v>0</v>
      </c>
      <c r="Q180" s="310"/>
      <c r="R180" s="310"/>
      <c r="S180" s="139">
        <v>555.1</v>
      </c>
      <c r="T180" s="142">
        <v>27.755000000000003</v>
      </c>
      <c r="U180" s="143">
        <v>527.34500000000003</v>
      </c>
    </row>
    <row r="181" spans="1:21">
      <c r="A181" s="138" t="s">
        <v>751</v>
      </c>
      <c r="B181" s="138" t="s">
        <v>752</v>
      </c>
      <c r="C181" s="142">
        <v>501</v>
      </c>
      <c r="D181" s="142">
        <v>918</v>
      </c>
      <c r="E181" s="142">
        <v>371</v>
      </c>
      <c r="F181" s="142">
        <v>595</v>
      </c>
      <c r="G181" s="144">
        <v>2385</v>
      </c>
      <c r="H181" s="139">
        <v>45.089999999999996</v>
      </c>
      <c r="I181" s="139">
        <v>156.06</v>
      </c>
      <c r="J181" s="139">
        <v>18.55</v>
      </c>
      <c r="K181" s="139">
        <v>5.95</v>
      </c>
      <c r="L181" s="140">
        <v>225.65</v>
      </c>
      <c r="M181" s="139">
        <v>144</v>
      </c>
      <c r="N181" s="156">
        <v>3.1879566083683866</v>
      </c>
      <c r="O181" s="157">
        <v>0</v>
      </c>
      <c r="P181" s="310">
        <v>0</v>
      </c>
      <c r="Q181" s="310"/>
      <c r="R181" s="310"/>
      <c r="S181" s="139">
        <v>225.65</v>
      </c>
      <c r="T181" s="142">
        <v>11.282500000000001</v>
      </c>
      <c r="U181" s="143">
        <v>214.36750000000001</v>
      </c>
    </row>
    <row r="182" spans="1:21">
      <c r="A182" s="138" t="s">
        <v>1493</v>
      </c>
      <c r="B182" s="138" t="s">
        <v>1217</v>
      </c>
      <c r="C182" s="142">
        <v>189</v>
      </c>
      <c r="D182" s="142">
        <v>323</v>
      </c>
      <c r="E182" s="142">
        <v>133</v>
      </c>
      <c r="F182" s="142">
        <v>324</v>
      </c>
      <c r="G182" s="144">
        <v>969</v>
      </c>
      <c r="H182" s="139">
        <v>17.009999999999998</v>
      </c>
      <c r="I182" s="139">
        <v>54.910000000000004</v>
      </c>
      <c r="J182" s="139">
        <v>6.65</v>
      </c>
      <c r="K182" s="139">
        <v>3.24</v>
      </c>
      <c r="L182" s="140">
        <v>81.81</v>
      </c>
      <c r="M182" s="139">
        <v>53</v>
      </c>
      <c r="N182" s="156">
        <v>1.173345140580031</v>
      </c>
      <c r="O182" s="157">
        <v>0</v>
      </c>
      <c r="P182" s="310">
        <v>0</v>
      </c>
      <c r="Q182" s="310"/>
      <c r="R182" s="310"/>
      <c r="S182" s="139">
        <v>81.81</v>
      </c>
      <c r="T182" s="142">
        <v>4.0905000000000005</v>
      </c>
      <c r="U182" s="143">
        <v>77.719499999999996</v>
      </c>
    </row>
    <row r="183" spans="1:21">
      <c r="A183" s="138" t="s">
        <v>1495</v>
      </c>
      <c r="B183" s="138" t="s">
        <v>1218</v>
      </c>
      <c r="C183" s="142">
        <v>170</v>
      </c>
      <c r="D183" s="142">
        <v>286</v>
      </c>
      <c r="E183" s="142">
        <v>113</v>
      </c>
      <c r="F183" s="142">
        <v>118</v>
      </c>
      <c r="G183" s="144">
        <v>687</v>
      </c>
      <c r="H183" s="139">
        <v>15.299999999999999</v>
      </c>
      <c r="I183" s="139">
        <v>48.620000000000005</v>
      </c>
      <c r="J183" s="139">
        <v>5.65</v>
      </c>
      <c r="K183" s="139">
        <v>1.18</v>
      </c>
      <c r="L183" s="140">
        <v>70.750000000000014</v>
      </c>
      <c r="M183" s="139">
        <v>16</v>
      </c>
      <c r="N183" s="156">
        <v>0.35421740092982068</v>
      </c>
      <c r="O183" s="157">
        <v>0</v>
      </c>
      <c r="P183" s="310">
        <v>0</v>
      </c>
      <c r="Q183" s="310"/>
      <c r="R183" s="310"/>
      <c r="S183" s="139">
        <v>70.750000000000014</v>
      </c>
      <c r="T183" s="142">
        <v>3.537500000000001</v>
      </c>
      <c r="U183" s="143">
        <v>67.21250000000002</v>
      </c>
    </row>
    <row r="184" spans="1:21">
      <c r="A184" s="138" t="s">
        <v>746</v>
      </c>
      <c r="B184" s="138" t="s">
        <v>747</v>
      </c>
      <c r="C184" s="142">
        <v>350</v>
      </c>
      <c r="D184" s="142">
        <v>613</v>
      </c>
      <c r="E184" s="142">
        <v>215</v>
      </c>
      <c r="F184" s="142">
        <v>386</v>
      </c>
      <c r="G184" s="144">
        <v>1564</v>
      </c>
      <c r="H184" s="139">
        <v>31.5</v>
      </c>
      <c r="I184" s="139">
        <v>104.21000000000001</v>
      </c>
      <c r="J184" s="139">
        <v>10.75</v>
      </c>
      <c r="K184" s="139">
        <v>3.86</v>
      </c>
      <c r="L184" s="140">
        <v>150.32000000000002</v>
      </c>
      <c r="M184" s="139">
        <v>64</v>
      </c>
      <c r="N184" s="156">
        <v>1.4168696037192827</v>
      </c>
      <c r="O184" s="157">
        <v>0</v>
      </c>
      <c r="P184" s="310">
        <v>0</v>
      </c>
      <c r="Q184" s="310"/>
      <c r="R184" s="310"/>
      <c r="S184" s="139">
        <v>150.32000000000002</v>
      </c>
      <c r="T184" s="142">
        <v>7.5160000000000018</v>
      </c>
      <c r="U184" s="143">
        <v>142.80400000000003</v>
      </c>
    </row>
    <row r="185" spans="1:21">
      <c r="A185" s="138" t="s">
        <v>768</v>
      </c>
      <c r="B185" s="138" t="s">
        <v>1223</v>
      </c>
      <c r="C185" s="142">
        <v>310</v>
      </c>
      <c r="D185" s="142">
        <v>632</v>
      </c>
      <c r="E185" s="142">
        <v>238</v>
      </c>
      <c r="F185" s="142">
        <v>476</v>
      </c>
      <c r="G185" s="144">
        <v>1656</v>
      </c>
      <c r="H185" s="139">
        <v>27.9</v>
      </c>
      <c r="I185" s="139">
        <v>107.44000000000001</v>
      </c>
      <c r="J185" s="139">
        <v>11.9</v>
      </c>
      <c r="K185" s="139">
        <v>4.76</v>
      </c>
      <c r="L185" s="140">
        <v>152</v>
      </c>
      <c r="M185" s="139">
        <v>182</v>
      </c>
      <c r="N185" s="156">
        <v>4.0292229355767102</v>
      </c>
      <c r="O185" s="157">
        <v>0</v>
      </c>
      <c r="P185" s="310">
        <v>0</v>
      </c>
      <c r="Q185" s="310"/>
      <c r="R185" s="310"/>
      <c r="S185" s="139">
        <v>152</v>
      </c>
      <c r="T185" s="142">
        <v>7.6000000000000005</v>
      </c>
      <c r="U185" s="143">
        <v>144.4</v>
      </c>
    </row>
    <row r="186" spans="1:21">
      <c r="A186" s="138" t="s">
        <v>726</v>
      </c>
      <c r="B186" s="138" t="s">
        <v>727</v>
      </c>
      <c r="C186" s="142">
        <v>306</v>
      </c>
      <c r="D186" s="142">
        <v>589</v>
      </c>
      <c r="E186" s="142">
        <v>200</v>
      </c>
      <c r="F186" s="142">
        <v>501</v>
      </c>
      <c r="G186" s="144">
        <v>1596</v>
      </c>
      <c r="H186" s="139">
        <v>27.54</v>
      </c>
      <c r="I186" s="139">
        <v>100.13000000000001</v>
      </c>
      <c r="J186" s="139">
        <v>10</v>
      </c>
      <c r="K186" s="139">
        <v>5.01</v>
      </c>
      <c r="L186" s="140">
        <v>142.68</v>
      </c>
      <c r="M186" s="139">
        <v>284</v>
      </c>
      <c r="N186" s="156">
        <v>6.2873588665043165</v>
      </c>
      <c r="O186" s="157">
        <v>0</v>
      </c>
      <c r="P186" s="310">
        <v>0</v>
      </c>
      <c r="Q186" s="310"/>
      <c r="R186" s="310"/>
      <c r="S186" s="139">
        <v>142.68</v>
      </c>
      <c r="T186" s="142">
        <v>7.1340000000000003</v>
      </c>
      <c r="U186" s="143">
        <v>135.54599999999999</v>
      </c>
    </row>
    <row r="187" spans="1:21">
      <c r="A187" s="138" t="s">
        <v>1507</v>
      </c>
      <c r="B187" s="138" t="s">
        <v>1226</v>
      </c>
      <c r="C187" s="142">
        <v>256</v>
      </c>
      <c r="D187" s="142">
        <v>438</v>
      </c>
      <c r="E187" s="142">
        <v>152</v>
      </c>
      <c r="F187" s="142">
        <v>206</v>
      </c>
      <c r="G187" s="144">
        <v>1052</v>
      </c>
      <c r="H187" s="139">
        <v>23.04</v>
      </c>
      <c r="I187" s="139">
        <v>74.460000000000008</v>
      </c>
      <c r="J187" s="139">
        <v>7.6000000000000005</v>
      </c>
      <c r="K187" s="139">
        <v>2.06</v>
      </c>
      <c r="L187" s="140">
        <v>107.16</v>
      </c>
      <c r="M187" s="139">
        <v>16</v>
      </c>
      <c r="N187" s="156">
        <v>0.35421740092982068</v>
      </c>
      <c r="O187" s="157">
        <v>0</v>
      </c>
      <c r="P187" s="310">
        <v>0</v>
      </c>
      <c r="Q187" s="310"/>
      <c r="R187" s="310"/>
      <c r="S187" s="139">
        <v>107.16</v>
      </c>
      <c r="T187" s="142">
        <v>5.3580000000000005</v>
      </c>
      <c r="U187" s="143">
        <v>101.80199999999999</v>
      </c>
    </row>
    <row r="188" spans="1:21">
      <c r="A188" s="138" t="s">
        <v>761</v>
      </c>
      <c r="B188" s="138" t="s">
        <v>762</v>
      </c>
      <c r="C188" s="142">
        <v>663</v>
      </c>
      <c r="D188" s="142">
        <v>1217</v>
      </c>
      <c r="E188" s="142">
        <v>413</v>
      </c>
      <c r="F188" s="142">
        <v>616</v>
      </c>
      <c r="G188" s="144">
        <v>2909</v>
      </c>
      <c r="H188" s="139">
        <v>59.669999999999995</v>
      </c>
      <c r="I188" s="139">
        <v>206.89000000000001</v>
      </c>
      <c r="J188" s="139">
        <v>20.650000000000002</v>
      </c>
      <c r="K188" s="139">
        <v>6.16</v>
      </c>
      <c r="L188" s="140">
        <v>293.37</v>
      </c>
      <c r="M188" s="139">
        <v>117</v>
      </c>
      <c r="N188" s="156">
        <v>2.5902147442993138</v>
      </c>
      <c r="O188" s="157">
        <v>0</v>
      </c>
      <c r="P188" s="310">
        <v>0</v>
      </c>
      <c r="Q188" s="310"/>
      <c r="R188" s="310"/>
      <c r="S188" s="139">
        <v>293.37</v>
      </c>
      <c r="T188" s="142">
        <v>14.668500000000002</v>
      </c>
      <c r="U188" s="143">
        <v>278.70150000000001</v>
      </c>
    </row>
    <row r="189" spans="1:21">
      <c r="A189" s="138" t="s">
        <v>754</v>
      </c>
      <c r="B189" s="138" t="s">
        <v>755</v>
      </c>
      <c r="C189" s="142">
        <v>366</v>
      </c>
      <c r="D189" s="142">
        <v>686</v>
      </c>
      <c r="E189" s="142">
        <v>192</v>
      </c>
      <c r="F189" s="142">
        <v>288</v>
      </c>
      <c r="G189" s="144">
        <v>1532</v>
      </c>
      <c r="H189" s="139">
        <v>32.94</v>
      </c>
      <c r="I189" s="139">
        <v>116.62</v>
      </c>
      <c r="J189" s="139">
        <v>9.6000000000000014</v>
      </c>
      <c r="K189" s="139">
        <v>2.88</v>
      </c>
      <c r="L189" s="140">
        <v>162.04</v>
      </c>
      <c r="M189" s="139">
        <v>64</v>
      </c>
      <c r="N189" s="156">
        <v>1.4168696037192827</v>
      </c>
      <c r="O189" s="157">
        <v>0</v>
      </c>
      <c r="P189" s="310">
        <v>0</v>
      </c>
      <c r="Q189" s="310"/>
      <c r="R189" s="310"/>
      <c r="S189" s="139">
        <v>162.04</v>
      </c>
      <c r="T189" s="142">
        <v>8.1020000000000003</v>
      </c>
      <c r="U189" s="143">
        <v>153.93799999999999</v>
      </c>
    </row>
    <row r="190" spans="1:21">
      <c r="A190" s="138" t="s">
        <v>736</v>
      </c>
      <c r="B190" s="138" t="s">
        <v>737</v>
      </c>
      <c r="C190" s="142">
        <v>355</v>
      </c>
      <c r="D190" s="142">
        <v>556</v>
      </c>
      <c r="E190" s="142">
        <v>256</v>
      </c>
      <c r="F190" s="142">
        <v>751</v>
      </c>
      <c r="G190" s="144">
        <v>1918</v>
      </c>
      <c r="H190" s="139">
        <v>31.95</v>
      </c>
      <c r="I190" s="139">
        <v>94.52000000000001</v>
      </c>
      <c r="J190" s="139">
        <v>12.8</v>
      </c>
      <c r="K190" s="139">
        <v>7.51</v>
      </c>
      <c r="L190" s="140">
        <v>146.78</v>
      </c>
      <c r="M190" s="139">
        <v>118</v>
      </c>
      <c r="N190" s="156">
        <v>2.6123533318574275</v>
      </c>
      <c r="O190" s="157">
        <v>0</v>
      </c>
      <c r="P190" s="310">
        <v>0</v>
      </c>
      <c r="Q190" s="310"/>
      <c r="R190" s="310"/>
      <c r="S190" s="139">
        <v>146.78</v>
      </c>
      <c r="T190" s="142">
        <v>7.3390000000000004</v>
      </c>
      <c r="U190" s="143">
        <v>139.441</v>
      </c>
    </row>
    <row r="191" spans="1:21">
      <c r="A191" s="138" t="s">
        <v>739</v>
      </c>
      <c r="B191" s="138" t="s">
        <v>740</v>
      </c>
      <c r="C191" s="142">
        <v>370</v>
      </c>
      <c r="D191" s="142">
        <v>725</v>
      </c>
      <c r="E191" s="142">
        <v>300</v>
      </c>
      <c r="F191" s="142">
        <v>664</v>
      </c>
      <c r="G191" s="144">
        <v>2059</v>
      </c>
      <c r="H191" s="139">
        <v>33.299999999999997</v>
      </c>
      <c r="I191" s="139">
        <v>123.25000000000001</v>
      </c>
      <c r="J191" s="139">
        <v>15</v>
      </c>
      <c r="K191" s="139">
        <v>6.6400000000000006</v>
      </c>
      <c r="L191" s="140">
        <v>178.19</v>
      </c>
      <c r="M191" s="139">
        <v>84</v>
      </c>
      <c r="N191" s="156">
        <v>1.8596413548815587</v>
      </c>
      <c r="O191" s="157">
        <v>0</v>
      </c>
      <c r="P191" s="310">
        <v>0</v>
      </c>
      <c r="Q191" s="310"/>
      <c r="R191" s="310"/>
      <c r="S191" s="139">
        <v>178.19</v>
      </c>
      <c r="T191" s="142">
        <v>8.9094999999999995</v>
      </c>
      <c r="U191" s="143">
        <v>169.28049999999999</v>
      </c>
    </row>
    <row r="192" spans="1:21">
      <c r="A192" s="138" t="s">
        <v>782</v>
      </c>
      <c r="B192" s="138" t="s">
        <v>783</v>
      </c>
      <c r="C192" s="142">
        <v>1120</v>
      </c>
      <c r="D192" s="142">
        <v>2163</v>
      </c>
      <c r="E192" s="142">
        <v>701</v>
      </c>
      <c r="F192" s="142">
        <v>1506</v>
      </c>
      <c r="G192" s="144">
        <v>5490</v>
      </c>
      <c r="H192" s="139">
        <v>100.8</v>
      </c>
      <c r="I192" s="139">
        <v>367.71000000000004</v>
      </c>
      <c r="J192" s="139">
        <v>35.050000000000004</v>
      </c>
      <c r="K192" s="139">
        <v>15.06</v>
      </c>
      <c r="L192" s="140">
        <v>518.62</v>
      </c>
      <c r="M192" s="139">
        <v>1126</v>
      </c>
      <c r="N192" s="156">
        <v>15.04141063318194</v>
      </c>
      <c r="O192" s="157">
        <v>0</v>
      </c>
      <c r="P192" s="310">
        <v>0</v>
      </c>
      <c r="Q192" s="310"/>
      <c r="R192" s="310"/>
      <c r="S192" s="139">
        <v>518.62</v>
      </c>
      <c r="T192" s="142">
        <v>25.931000000000001</v>
      </c>
      <c r="U192" s="143">
        <v>492.68900000000002</v>
      </c>
    </row>
    <row r="193" spans="1:21">
      <c r="A193" s="138" t="s">
        <v>772</v>
      </c>
      <c r="B193" s="138" t="s">
        <v>773</v>
      </c>
      <c r="C193" s="142">
        <v>1878</v>
      </c>
      <c r="D193" s="142">
        <v>3517</v>
      </c>
      <c r="E193" s="142">
        <v>1181</v>
      </c>
      <c r="F193" s="142">
        <v>2882</v>
      </c>
      <c r="G193" s="144">
        <v>9458</v>
      </c>
      <c r="H193" s="139">
        <v>169.01999999999998</v>
      </c>
      <c r="I193" s="139">
        <v>597.89</v>
      </c>
      <c r="J193" s="139">
        <v>59.050000000000004</v>
      </c>
      <c r="K193" s="139">
        <v>28.82</v>
      </c>
      <c r="L193" s="140">
        <v>854.78</v>
      </c>
      <c r="M193" s="139">
        <v>1759</v>
      </c>
      <c r="N193" s="156">
        <v>23.497194763558642</v>
      </c>
      <c r="O193" s="157">
        <v>0</v>
      </c>
      <c r="P193" s="310">
        <v>0</v>
      </c>
      <c r="Q193" s="310"/>
      <c r="R193" s="310"/>
      <c r="S193" s="139">
        <v>854.78</v>
      </c>
      <c r="T193" s="142">
        <v>42.739000000000004</v>
      </c>
      <c r="U193" s="143">
        <v>812.04099999999994</v>
      </c>
    </row>
    <row r="194" spans="1:21">
      <c r="A194" s="138" t="s">
        <v>776</v>
      </c>
      <c r="B194" s="138" t="s">
        <v>777</v>
      </c>
      <c r="C194" s="142">
        <v>1387</v>
      </c>
      <c r="D194" s="142">
        <v>2385</v>
      </c>
      <c r="E194" s="142">
        <v>938</v>
      </c>
      <c r="F194" s="142">
        <v>2037</v>
      </c>
      <c r="G194" s="144">
        <v>6747</v>
      </c>
      <c r="H194" s="139">
        <v>124.83</v>
      </c>
      <c r="I194" s="139">
        <v>405.45000000000005</v>
      </c>
      <c r="J194" s="139">
        <v>46.900000000000006</v>
      </c>
      <c r="K194" s="139">
        <v>20.37</v>
      </c>
      <c r="L194" s="140">
        <v>597.55000000000007</v>
      </c>
      <c r="M194" s="139">
        <v>860</v>
      </c>
      <c r="N194" s="156">
        <v>11.488111140796153</v>
      </c>
      <c r="O194" s="157">
        <v>0</v>
      </c>
      <c r="P194" s="310">
        <v>0</v>
      </c>
      <c r="Q194" s="310"/>
      <c r="R194" s="310"/>
      <c r="S194" s="139">
        <v>597.55000000000007</v>
      </c>
      <c r="T194" s="142">
        <v>29.877500000000005</v>
      </c>
      <c r="U194" s="143">
        <v>567.67250000000001</v>
      </c>
    </row>
    <row r="195" spans="1:21">
      <c r="A195" s="138" t="s">
        <v>789</v>
      </c>
      <c r="B195" s="138" t="s">
        <v>790</v>
      </c>
      <c r="C195" s="142">
        <v>1797</v>
      </c>
      <c r="D195" s="142">
        <v>3012</v>
      </c>
      <c r="E195" s="142">
        <v>1058</v>
      </c>
      <c r="F195" s="142">
        <v>2576</v>
      </c>
      <c r="G195" s="144">
        <v>8443</v>
      </c>
      <c r="H195" s="139">
        <v>161.72999999999999</v>
      </c>
      <c r="I195" s="139">
        <v>512.04000000000008</v>
      </c>
      <c r="J195" s="139">
        <v>52.900000000000006</v>
      </c>
      <c r="K195" s="139">
        <v>25.76</v>
      </c>
      <c r="L195" s="140">
        <v>752.43000000000006</v>
      </c>
      <c r="M195" s="139">
        <v>1898</v>
      </c>
      <c r="N195" s="156">
        <v>25.35399412236174</v>
      </c>
      <c r="O195" s="157">
        <v>0</v>
      </c>
      <c r="P195" s="310">
        <v>0</v>
      </c>
      <c r="Q195" s="310"/>
      <c r="R195" s="310"/>
      <c r="S195" s="139">
        <v>752.43000000000006</v>
      </c>
      <c r="T195" s="142">
        <v>37.621500000000005</v>
      </c>
      <c r="U195" s="143">
        <v>714.80850000000009</v>
      </c>
    </row>
    <row r="196" spans="1:21">
      <c r="A196" s="138" t="s">
        <v>805</v>
      </c>
      <c r="B196" s="138" t="s">
        <v>806</v>
      </c>
      <c r="C196" s="142">
        <v>1032</v>
      </c>
      <c r="D196" s="142">
        <v>1673</v>
      </c>
      <c r="E196" s="142">
        <v>524</v>
      </c>
      <c r="F196" s="142">
        <v>1261</v>
      </c>
      <c r="G196" s="144">
        <v>4490</v>
      </c>
      <c r="H196" s="139">
        <v>92.88</v>
      </c>
      <c r="I196" s="139">
        <v>284.41000000000003</v>
      </c>
      <c r="J196" s="139">
        <v>26.200000000000003</v>
      </c>
      <c r="K196" s="139">
        <v>12.61</v>
      </c>
      <c r="L196" s="140">
        <v>416.1</v>
      </c>
      <c r="M196" s="139">
        <v>889</v>
      </c>
      <c r="N196" s="156">
        <v>11.875500935078815</v>
      </c>
      <c r="O196" s="157">
        <v>0</v>
      </c>
      <c r="P196" s="310">
        <v>0</v>
      </c>
      <c r="Q196" s="310"/>
      <c r="R196" s="310"/>
      <c r="S196" s="139">
        <v>416.1</v>
      </c>
      <c r="T196" s="142">
        <v>20.805000000000003</v>
      </c>
      <c r="U196" s="143">
        <v>395.29500000000002</v>
      </c>
    </row>
    <row r="197" spans="1:21">
      <c r="A197" s="138" t="s">
        <v>797</v>
      </c>
      <c r="B197" s="138" t="s">
        <v>798</v>
      </c>
      <c r="C197" s="142">
        <v>963</v>
      </c>
      <c r="D197" s="142">
        <v>1460</v>
      </c>
      <c r="E197" s="142">
        <v>518</v>
      </c>
      <c r="F197" s="142">
        <v>1200</v>
      </c>
      <c r="G197" s="144">
        <v>4141</v>
      </c>
      <c r="H197" s="139">
        <v>86.67</v>
      </c>
      <c r="I197" s="139">
        <v>248.20000000000002</v>
      </c>
      <c r="J197" s="139">
        <v>25.900000000000002</v>
      </c>
      <c r="K197" s="139">
        <v>12</v>
      </c>
      <c r="L197" s="140">
        <v>372.77</v>
      </c>
      <c r="M197" s="139">
        <v>656</v>
      </c>
      <c r="N197" s="156">
        <v>8.7630243120491578</v>
      </c>
      <c r="O197" s="157">
        <v>0</v>
      </c>
      <c r="P197" s="310">
        <v>0</v>
      </c>
      <c r="Q197" s="310"/>
      <c r="R197" s="310"/>
      <c r="S197" s="139">
        <v>372.77</v>
      </c>
      <c r="T197" s="142">
        <v>18.638500000000001</v>
      </c>
      <c r="U197" s="143">
        <v>354.13149999999996</v>
      </c>
    </row>
    <row r="198" spans="1:21">
      <c r="A198" s="138" t="s">
        <v>815</v>
      </c>
      <c r="B198" s="138" t="s">
        <v>814</v>
      </c>
      <c r="C198" s="142">
        <v>1010</v>
      </c>
      <c r="D198" s="142">
        <v>1695</v>
      </c>
      <c r="E198" s="142">
        <v>650</v>
      </c>
      <c r="F198" s="142">
        <v>1443</v>
      </c>
      <c r="G198" s="144">
        <v>4798</v>
      </c>
      <c r="H198" s="139">
        <v>90.899999999999991</v>
      </c>
      <c r="I198" s="139">
        <v>288.15000000000003</v>
      </c>
      <c r="J198" s="139">
        <v>32.5</v>
      </c>
      <c r="K198" s="139">
        <v>14.43</v>
      </c>
      <c r="L198" s="140">
        <v>425.98</v>
      </c>
      <c r="M198" s="139">
        <v>140</v>
      </c>
      <c r="N198" s="156">
        <v>1.8701576275714666</v>
      </c>
      <c r="O198" s="157">
        <v>0</v>
      </c>
      <c r="P198" s="310">
        <v>0</v>
      </c>
      <c r="Q198" s="310"/>
      <c r="R198" s="310"/>
      <c r="S198" s="139">
        <v>425.98</v>
      </c>
      <c r="T198" s="142">
        <v>21.299000000000003</v>
      </c>
      <c r="U198" s="143">
        <v>404.68100000000004</v>
      </c>
    </row>
    <row r="199" spans="1:21">
      <c r="A199" s="138" t="s">
        <v>802</v>
      </c>
      <c r="B199" s="138" t="s">
        <v>803</v>
      </c>
      <c r="C199" s="142">
        <v>750</v>
      </c>
      <c r="D199" s="142">
        <v>1367</v>
      </c>
      <c r="E199" s="142">
        <v>480</v>
      </c>
      <c r="F199" s="142">
        <v>678</v>
      </c>
      <c r="G199" s="144">
        <v>3275</v>
      </c>
      <c r="H199" s="139">
        <v>67.5</v>
      </c>
      <c r="I199" s="139">
        <v>232.39000000000001</v>
      </c>
      <c r="J199" s="139">
        <v>24</v>
      </c>
      <c r="K199" s="139">
        <v>6.78</v>
      </c>
      <c r="L199" s="140">
        <v>330.66999999999996</v>
      </c>
      <c r="M199" s="139">
        <v>105</v>
      </c>
      <c r="N199" s="156">
        <v>1.4026182206786</v>
      </c>
      <c r="O199" s="157">
        <v>0</v>
      </c>
      <c r="P199" s="310">
        <v>0</v>
      </c>
      <c r="Q199" s="310"/>
      <c r="R199" s="310"/>
      <c r="S199" s="139">
        <v>330.66999999999996</v>
      </c>
      <c r="T199" s="142">
        <v>16.5335</v>
      </c>
      <c r="U199" s="143">
        <v>314.13649999999996</v>
      </c>
    </row>
    <row r="200" spans="1:21">
      <c r="A200" s="138" t="s">
        <v>829</v>
      </c>
      <c r="B200" s="138" t="s">
        <v>830</v>
      </c>
      <c r="C200" s="142">
        <v>1164</v>
      </c>
      <c r="D200" s="142">
        <v>1955</v>
      </c>
      <c r="E200" s="142">
        <v>646</v>
      </c>
      <c r="F200" s="142">
        <v>938</v>
      </c>
      <c r="G200" s="144">
        <v>4703</v>
      </c>
      <c r="H200" s="139">
        <v>104.75999999999999</v>
      </c>
      <c r="I200" s="139">
        <v>332.35</v>
      </c>
      <c r="J200" s="139">
        <v>32.300000000000004</v>
      </c>
      <c r="K200" s="139">
        <v>9.3800000000000008</v>
      </c>
      <c r="L200" s="140">
        <v>478.79</v>
      </c>
      <c r="M200" s="139">
        <v>53</v>
      </c>
      <c r="N200" s="156">
        <v>0.70798824472348387</v>
      </c>
      <c r="O200" s="157">
        <v>0</v>
      </c>
      <c r="P200" s="310">
        <v>0</v>
      </c>
      <c r="Q200" s="310"/>
      <c r="R200" s="310"/>
      <c r="S200" s="139">
        <v>478.79</v>
      </c>
      <c r="T200" s="142">
        <v>23.939500000000002</v>
      </c>
      <c r="U200" s="143">
        <v>454.85050000000001</v>
      </c>
    </row>
    <row r="201" spans="1:21">
      <c r="A201" s="138" t="s">
        <v>1521</v>
      </c>
      <c r="B201" s="138" t="s">
        <v>1249</v>
      </c>
      <c r="C201" s="142">
        <v>209</v>
      </c>
      <c r="D201" s="142">
        <v>451</v>
      </c>
      <c r="E201" s="142">
        <v>117</v>
      </c>
      <c r="F201" s="142">
        <v>208</v>
      </c>
      <c r="G201" s="144">
        <v>985</v>
      </c>
      <c r="H201" s="139">
        <v>18.809999999999999</v>
      </c>
      <c r="I201" s="139">
        <v>76.67</v>
      </c>
      <c r="J201" s="139">
        <v>5.8500000000000005</v>
      </c>
      <c r="K201" s="139">
        <v>2.08</v>
      </c>
      <c r="L201" s="140">
        <v>103.41</v>
      </c>
      <c r="M201" s="139">
        <v>60</v>
      </c>
      <c r="N201" s="156">
        <v>0.83998320033599327</v>
      </c>
      <c r="O201" s="157">
        <v>0</v>
      </c>
      <c r="P201" s="310">
        <v>0</v>
      </c>
      <c r="Q201" s="310"/>
      <c r="R201" s="310"/>
      <c r="S201" s="139">
        <v>103.41</v>
      </c>
      <c r="T201" s="142">
        <v>5.1705000000000005</v>
      </c>
      <c r="U201" s="143">
        <v>98.239499999999992</v>
      </c>
    </row>
    <row r="202" spans="1:21">
      <c r="A202" s="138" t="s">
        <v>857</v>
      </c>
      <c r="B202" s="138" t="s">
        <v>858</v>
      </c>
      <c r="C202" s="142">
        <v>1390</v>
      </c>
      <c r="D202" s="142">
        <v>2391</v>
      </c>
      <c r="E202" s="142">
        <v>710</v>
      </c>
      <c r="F202" s="142">
        <v>1707</v>
      </c>
      <c r="G202" s="144">
        <v>6198</v>
      </c>
      <c r="H202" s="139">
        <v>125.1</v>
      </c>
      <c r="I202" s="139">
        <v>406.47</v>
      </c>
      <c r="J202" s="139">
        <v>35.5</v>
      </c>
      <c r="K202" s="139">
        <v>17.07</v>
      </c>
      <c r="L202" s="140">
        <v>584.1400000000001</v>
      </c>
      <c r="M202" s="139">
        <v>1285</v>
      </c>
      <c r="N202" s="156">
        <v>17.989640207195855</v>
      </c>
      <c r="O202" s="157">
        <v>0</v>
      </c>
      <c r="P202" s="310">
        <v>0</v>
      </c>
      <c r="Q202" s="310"/>
      <c r="R202" s="310"/>
      <c r="S202" s="139">
        <v>584.1400000000001</v>
      </c>
      <c r="T202" s="142">
        <v>29.207000000000008</v>
      </c>
      <c r="U202" s="143">
        <v>554.93300000000011</v>
      </c>
    </row>
    <row r="203" spans="1:21">
      <c r="A203" s="138" t="s">
        <v>853</v>
      </c>
      <c r="B203" s="138" t="s">
        <v>854</v>
      </c>
      <c r="C203" s="142">
        <v>1108</v>
      </c>
      <c r="D203" s="142">
        <v>1978</v>
      </c>
      <c r="E203" s="142">
        <v>654</v>
      </c>
      <c r="F203" s="142">
        <v>1477</v>
      </c>
      <c r="G203" s="144">
        <v>5217</v>
      </c>
      <c r="H203" s="139">
        <v>99.72</v>
      </c>
      <c r="I203" s="139">
        <v>336.26000000000005</v>
      </c>
      <c r="J203" s="139">
        <v>32.700000000000003</v>
      </c>
      <c r="K203" s="139">
        <v>14.77</v>
      </c>
      <c r="L203" s="140">
        <v>483.45</v>
      </c>
      <c r="M203" s="139">
        <v>1061</v>
      </c>
      <c r="N203" s="156">
        <v>14.85370292594148</v>
      </c>
      <c r="O203" s="157">
        <v>0</v>
      </c>
      <c r="P203" s="310">
        <v>0</v>
      </c>
      <c r="Q203" s="310"/>
      <c r="R203" s="310"/>
      <c r="S203" s="139">
        <v>483.45</v>
      </c>
      <c r="T203" s="142">
        <v>24.172499999999999</v>
      </c>
      <c r="U203" s="143">
        <v>459.27749999999997</v>
      </c>
    </row>
    <row r="204" spans="1:21">
      <c r="A204" s="138" t="s">
        <v>863</v>
      </c>
      <c r="B204" s="138" t="s">
        <v>864</v>
      </c>
      <c r="C204" s="142">
        <v>778</v>
      </c>
      <c r="D204" s="142">
        <v>1165</v>
      </c>
      <c r="E204" s="142">
        <v>369</v>
      </c>
      <c r="F204" s="142">
        <v>985</v>
      </c>
      <c r="G204" s="144">
        <v>3297</v>
      </c>
      <c r="H204" s="139">
        <v>70.02</v>
      </c>
      <c r="I204" s="139">
        <v>198.05</v>
      </c>
      <c r="J204" s="139">
        <v>18.45</v>
      </c>
      <c r="K204" s="139">
        <v>9.85</v>
      </c>
      <c r="L204" s="140">
        <v>296.37</v>
      </c>
      <c r="M204" s="139">
        <v>482</v>
      </c>
      <c r="N204" s="156">
        <v>6.7478650426991456</v>
      </c>
      <c r="O204" s="157">
        <v>0</v>
      </c>
      <c r="P204" s="310">
        <v>0</v>
      </c>
      <c r="Q204" s="310"/>
      <c r="R204" s="310"/>
      <c r="S204" s="139">
        <v>296.37</v>
      </c>
      <c r="T204" s="142">
        <v>14.8185</v>
      </c>
      <c r="U204" s="143">
        <v>281.55150000000003</v>
      </c>
    </row>
    <row r="205" spans="1:21">
      <c r="A205" s="138" t="s">
        <v>877</v>
      </c>
      <c r="B205" s="138" t="s">
        <v>878</v>
      </c>
      <c r="C205" s="142">
        <v>1319</v>
      </c>
      <c r="D205" s="142">
        <v>2139</v>
      </c>
      <c r="E205" s="142">
        <v>794</v>
      </c>
      <c r="F205" s="142">
        <v>1922</v>
      </c>
      <c r="G205" s="144">
        <v>6174</v>
      </c>
      <c r="H205" s="139">
        <v>118.71</v>
      </c>
      <c r="I205" s="139">
        <v>363.63000000000005</v>
      </c>
      <c r="J205" s="139">
        <v>39.700000000000003</v>
      </c>
      <c r="K205" s="139">
        <v>19.22</v>
      </c>
      <c r="L205" s="140">
        <v>541.2600000000001</v>
      </c>
      <c r="M205" s="139">
        <v>795</v>
      </c>
      <c r="N205" s="156">
        <v>11.129777404451911</v>
      </c>
      <c r="O205" s="157">
        <v>0</v>
      </c>
      <c r="P205" s="310">
        <v>0</v>
      </c>
      <c r="Q205" s="310"/>
      <c r="R205" s="310"/>
      <c r="S205" s="139">
        <v>541.2600000000001</v>
      </c>
      <c r="T205" s="142">
        <v>27.063000000000006</v>
      </c>
      <c r="U205" s="143">
        <v>514.19700000000012</v>
      </c>
    </row>
    <row r="206" spans="1:21">
      <c r="A206" s="138" t="s">
        <v>847</v>
      </c>
      <c r="B206" s="138" t="s">
        <v>848</v>
      </c>
      <c r="C206" s="142">
        <v>1053</v>
      </c>
      <c r="D206" s="142">
        <v>1809</v>
      </c>
      <c r="E206" s="142">
        <v>838</v>
      </c>
      <c r="F206" s="142">
        <v>2772</v>
      </c>
      <c r="G206" s="144">
        <v>6472</v>
      </c>
      <c r="H206" s="139">
        <v>94.77</v>
      </c>
      <c r="I206" s="139">
        <v>307.53000000000003</v>
      </c>
      <c r="J206" s="139">
        <v>41.900000000000006</v>
      </c>
      <c r="K206" s="139">
        <v>27.72</v>
      </c>
      <c r="L206" s="140">
        <v>471.92000000000007</v>
      </c>
      <c r="M206" s="139">
        <v>822</v>
      </c>
      <c r="N206" s="156">
        <v>11.507769844603107</v>
      </c>
      <c r="O206" s="157">
        <v>0</v>
      </c>
      <c r="P206" s="310">
        <v>0</v>
      </c>
      <c r="Q206" s="310"/>
      <c r="R206" s="310"/>
      <c r="S206" s="139">
        <v>471.92000000000007</v>
      </c>
      <c r="T206" s="142">
        <v>23.596000000000004</v>
      </c>
      <c r="U206" s="143">
        <v>448.32400000000007</v>
      </c>
    </row>
    <row r="207" spans="1:21">
      <c r="A207" s="138" t="s">
        <v>888</v>
      </c>
      <c r="B207" s="138" t="s">
        <v>889</v>
      </c>
      <c r="C207" s="142">
        <v>990</v>
      </c>
      <c r="D207" s="142">
        <v>1515</v>
      </c>
      <c r="E207" s="142">
        <v>777</v>
      </c>
      <c r="F207" s="142">
        <v>3052</v>
      </c>
      <c r="G207" s="144">
        <v>6334</v>
      </c>
      <c r="H207" s="139">
        <v>89.1</v>
      </c>
      <c r="I207" s="139">
        <v>257.55</v>
      </c>
      <c r="J207" s="139">
        <v>38.85</v>
      </c>
      <c r="K207" s="139">
        <v>30.52</v>
      </c>
      <c r="L207" s="140">
        <v>416.02</v>
      </c>
      <c r="M207" s="139">
        <v>546</v>
      </c>
      <c r="N207" s="156">
        <v>7.6438471230575384</v>
      </c>
      <c r="O207" s="157">
        <v>0</v>
      </c>
      <c r="P207" s="310">
        <v>0</v>
      </c>
      <c r="Q207" s="310"/>
      <c r="R207" s="310"/>
      <c r="S207" s="139">
        <v>416.02</v>
      </c>
      <c r="T207" s="142">
        <v>20.801000000000002</v>
      </c>
      <c r="U207" s="143">
        <v>395.21899999999999</v>
      </c>
    </row>
    <row r="208" spans="1:21">
      <c r="A208" s="138" t="s">
        <v>885</v>
      </c>
      <c r="B208" s="138" t="s">
        <v>886</v>
      </c>
      <c r="C208" s="142">
        <v>339</v>
      </c>
      <c r="D208" s="142">
        <v>602</v>
      </c>
      <c r="E208" s="142">
        <v>290</v>
      </c>
      <c r="F208" s="142">
        <v>974</v>
      </c>
      <c r="G208" s="144">
        <v>2205</v>
      </c>
      <c r="H208" s="139">
        <v>30.509999999999998</v>
      </c>
      <c r="I208" s="139">
        <v>102.34</v>
      </c>
      <c r="J208" s="139">
        <v>14.5</v>
      </c>
      <c r="K208" s="139">
        <v>9.74</v>
      </c>
      <c r="L208" s="140">
        <v>157.09</v>
      </c>
      <c r="M208" s="139">
        <v>286</v>
      </c>
      <c r="N208" s="156">
        <v>4.0039199216015682</v>
      </c>
      <c r="O208" s="157">
        <v>0</v>
      </c>
      <c r="P208" s="310">
        <v>0</v>
      </c>
      <c r="Q208" s="310"/>
      <c r="R208" s="310"/>
      <c r="S208" s="139">
        <v>157.09</v>
      </c>
      <c r="T208" s="142">
        <v>7.8545000000000007</v>
      </c>
      <c r="U208" s="143">
        <v>149.2355</v>
      </c>
    </row>
    <row r="209" spans="1:21">
      <c r="A209" s="138" t="s">
        <v>841</v>
      </c>
      <c r="B209" s="138" t="s">
        <v>842</v>
      </c>
      <c r="C209" s="142">
        <v>1145</v>
      </c>
      <c r="D209" s="142">
        <v>1681</v>
      </c>
      <c r="E209" s="142">
        <v>682</v>
      </c>
      <c r="F209" s="142">
        <v>2592</v>
      </c>
      <c r="G209" s="144">
        <v>6100</v>
      </c>
      <c r="H209" s="139">
        <v>103.05</v>
      </c>
      <c r="I209" s="139">
        <v>285.77000000000004</v>
      </c>
      <c r="J209" s="139">
        <v>34.1</v>
      </c>
      <c r="K209" s="139">
        <v>25.92</v>
      </c>
      <c r="L209" s="140">
        <v>448.84000000000009</v>
      </c>
      <c r="M209" s="139">
        <v>549</v>
      </c>
      <c r="N209" s="156">
        <v>7.6858462830743379</v>
      </c>
      <c r="O209" s="157">
        <v>0</v>
      </c>
      <c r="P209" s="310">
        <v>0</v>
      </c>
      <c r="Q209" s="310"/>
      <c r="R209" s="310"/>
      <c r="S209" s="139">
        <v>448.84000000000009</v>
      </c>
      <c r="T209" s="142">
        <v>22.442000000000007</v>
      </c>
      <c r="U209" s="143">
        <v>426.39800000000008</v>
      </c>
    </row>
    <row r="210" spans="1:21">
      <c r="A210" s="138" t="s">
        <v>896</v>
      </c>
      <c r="B210" s="138" t="s">
        <v>897</v>
      </c>
      <c r="C210" s="142">
        <v>522</v>
      </c>
      <c r="D210" s="142">
        <v>848</v>
      </c>
      <c r="E210" s="142">
        <v>374</v>
      </c>
      <c r="F210" s="142">
        <v>1347</v>
      </c>
      <c r="G210" s="144">
        <v>3091</v>
      </c>
      <c r="H210" s="139">
        <v>46.98</v>
      </c>
      <c r="I210" s="139">
        <v>144.16</v>
      </c>
      <c r="J210" s="139">
        <v>18.7</v>
      </c>
      <c r="K210" s="139">
        <v>13.47</v>
      </c>
      <c r="L210" s="140">
        <v>223.30999999999997</v>
      </c>
      <c r="M210" s="139">
        <v>490</v>
      </c>
      <c r="N210" s="156">
        <v>6.8598628027439448</v>
      </c>
      <c r="O210" s="157">
        <v>0</v>
      </c>
      <c r="P210" s="310">
        <v>0</v>
      </c>
      <c r="Q210" s="310"/>
      <c r="R210" s="310"/>
      <c r="S210" s="139">
        <v>223.30999999999997</v>
      </c>
      <c r="T210" s="142">
        <v>11.1655</v>
      </c>
      <c r="U210" s="143">
        <v>212.14449999999997</v>
      </c>
    </row>
    <row r="211" spans="1:21">
      <c r="A211" s="138" t="s">
        <v>837</v>
      </c>
      <c r="B211" s="138" t="s">
        <v>838</v>
      </c>
      <c r="C211" s="142">
        <v>700</v>
      </c>
      <c r="D211" s="142">
        <v>1229</v>
      </c>
      <c r="E211" s="142">
        <v>641</v>
      </c>
      <c r="F211" s="142">
        <v>1925</v>
      </c>
      <c r="G211" s="144">
        <v>4495</v>
      </c>
      <c r="H211" s="139">
        <v>63</v>
      </c>
      <c r="I211" s="139">
        <v>208.93</v>
      </c>
      <c r="J211" s="139">
        <v>32.050000000000004</v>
      </c>
      <c r="K211" s="139">
        <v>19.25</v>
      </c>
      <c r="L211" s="140">
        <v>323.23</v>
      </c>
      <c r="M211" s="139">
        <v>589</v>
      </c>
      <c r="N211" s="156">
        <v>8.2458350832983331</v>
      </c>
      <c r="O211" s="157">
        <v>0</v>
      </c>
      <c r="P211" s="310">
        <v>0</v>
      </c>
      <c r="Q211" s="310"/>
      <c r="R211" s="310"/>
      <c r="S211" s="139">
        <v>323.23</v>
      </c>
      <c r="T211" s="142">
        <v>16.1615</v>
      </c>
      <c r="U211" s="143">
        <v>307.06850000000003</v>
      </c>
    </row>
    <row r="212" spans="1:21">
      <c r="A212" s="138" t="s">
        <v>1531</v>
      </c>
      <c r="B212" s="138" t="s">
        <v>1257</v>
      </c>
      <c r="C212" s="142">
        <v>236</v>
      </c>
      <c r="D212" s="142">
        <v>363</v>
      </c>
      <c r="E212" s="142">
        <v>90</v>
      </c>
      <c r="F212" s="142">
        <v>211</v>
      </c>
      <c r="G212" s="144">
        <v>900</v>
      </c>
      <c r="H212" s="139">
        <v>21.24</v>
      </c>
      <c r="I212" s="139">
        <v>61.710000000000008</v>
      </c>
      <c r="J212" s="139">
        <v>4.5</v>
      </c>
      <c r="K212" s="139">
        <v>2.11</v>
      </c>
      <c r="L212" s="140">
        <v>89.56</v>
      </c>
      <c r="M212" s="139">
        <v>35</v>
      </c>
      <c r="N212" s="156">
        <v>0.4899902001959961</v>
      </c>
      <c r="O212" s="157">
        <v>0</v>
      </c>
      <c r="P212" s="310">
        <v>0</v>
      </c>
      <c r="Q212" s="310"/>
      <c r="R212" s="310"/>
      <c r="S212" s="139">
        <v>89.56</v>
      </c>
      <c r="T212" s="142">
        <v>4.4780000000000006</v>
      </c>
      <c r="U212" s="143">
        <v>85.082000000000008</v>
      </c>
    </row>
    <row r="213" spans="1:21">
      <c r="A213" s="138" t="s">
        <v>904</v>
      </c>
      <c r="B213" s="138" t="s">
        <v>905</v>
      </c>
      <c r="C213" s="142">
        <v>1324</v>
      </c>
      <c r="D213" s="142">
        <v>2039</v>
      </c>
      <c r="E213" s="142">
        <v>591</v>
      </c>
      <c r="F213" s="142">
        <v>1775</v>
      </c>
      <c r="G213" s="144">
        <v>5729</v>
      </c>
      <c r="H213" s="139">
        <v>119.16</v>
      </c>
      <c r="I213" s="139">
        <v>346.63000000000005</v>
      </c>
      <c r="J213" s="139">
        <v>29.55</v>
      </c>
      <c r="K213" s="139">
        <v>17.75</v>
      </c>
      <c r="L213" s="140">
        <v>513.09000000000015</v>
      </c>
      <c r="M213" s="139">
        <v>143</v>
      </c>
      <c r="N213" s="156">
        <v>2.0019599608007841</v>
      </c>
      <c r="O213" s="157">
        <v>0</v>
      </c>
      <c r="P213" s="310">
        <v>0</v>
      </c>
      <c r="Q213" s="310"/>
      <c r="R213" s="310"/>
      <c r="S213" s="139">
        <v>513.09000000000015</v>
      </c>
      <c r="T213" s="142">
        <v>25.654500000000009</v>
      </c>
      <c r="U213" s="143">
        <v>487.43550000000016</v>
      </c>
    </row>
    <row r="214" spans="1:21">
      <c r="A214" s="162" t="s">
        <v>931</v>
      </c>
      <c r="B214" s="138" t="s">
        <v>1681</v>
      </c>
      <c r="C214" s="142">
        <v>1051</v>
      </c>
      <c r="D214" s="142">
        <v>1927</v>
      </c>
      <c r="E214" s="142">
        <v>862</v>
      </c>
      <c r="F214" s="142">
        <v>2693</v>
      </c>
      <c r="G214" s="144">
        <v>6533</v>
      </c>
      <c r="H214" s="139">
        <v>94.59</v>
      </c>
      <c r="I214" s="139">
        <v>327.59000000000003</v>
      </c>
      <c r="J214" s="139">
        <v>43.1</v>
      </c>
      <c r="K214" s="139">
        <v>26.93</v>
      </c>
      <c r="L214" s="140">
        <v>492.21000000000009</v>
      </c>
      <c r="M214" s="139">
        <v>1348</v>
      </c>
      <c r="N214" s="156">
        <v>14.4294583600942</v>
      </c>
      <c r="O214" s="157">
        <v>163.41573746541499</v>
      </c>
      <c r="P214" s="310">
        <v>23.580005791412916</v>
      </c>
      <c r="Q214" s="310"/>
      <c r="R214" s="310"/>
      <c r="S214" s="139">
        <v>515.79000579141302</v>
      </c>
      <c r="T214" s="142">
        <v>25.789500289570654</v>
      </c>
      <c r="U214" s="143">
        <v>490.00050550184238</v>
      </c>
    </row>
    <row r="215" spans="1:21">
      <c r="A215" s="138" t="s">
        <v>936</v>
      </c>
      <c r="B215" s="138" t="s">
        <v>1682</v>
      </c>
      <c r="C215" s="142">
        <v>889</v>
      </c>
      <c r="D215" s="142">
        <v>1534</v>
      </c>
      <c r="E215" s="142">
        <v>761</v>
      </c>
      <c r="F215" s="142">
        <v>2514</v>
      </c>
      <c r="G215" s="144">
        <v>5698</v>
      </c>
      <c r="H215" s="139">
        <v>80.009999999999991</v>
      </c>
      <c r="I215" s="139">
        <v>260.78000000000003</v>
      </c>
      <c r="J215" s="139">
        <v>38.050000000000004</v>
      </c>
      <c r="K215" s="139">
        <v>25.14</v>
      </c>
      <c r="L215" s="140">
        <v>403.98</v>
      </c>
      <c r="M215" s="139">
        <v>977</v>
      </c>
      <c r="N215" s="156">
        <v>10.458146007278955</v>
      </c>
      <c r="O215" s="157">
        <v>163.41573746541499</v>
      </c>
      <c r="P215" s="310">
        <v>17.090256423004757</v>
      </c>
      <c r="Q215" s="310"/>
      <c r="R215" s="310"/>
      <c r="S215" s="139">
        <v>421.07025642300476</v>
      </c>
      <c r="T215" s="142">
        <v>21.053512821150239</v>
      </c>
      <c r="U215" s="143">
        <v>400.0167436018545</v>
      </c>
    </row>
    <row r="216" spans="1:21">
      <c r="A216" s="138" t="s">
        <v>943</v>
      </c>
      <c r="B216" s="138" t="s">
        <v>1683</v>
      </c>
      <c r="C216" s="142">
        <v>584</v>
      </c>
      <c r="D216" s="142">
        <v>1047</v>
      </c>
      <c r="E216" s="142">
        <v>441</v>
      </c>
      <c r="F216" s="142">
        <v>1093</v>
      </c>
      <c r="G216" s="144">
        <v>3165</v>
      </c>
      <c r="H216" s="139">
        <v>52.559999999999995</v>
      </c>
      <c r="I216" s="139">
        <v>177.99</v>
      </c>
      <c r="J216" s="139">
        <v>22.05</v>
      </c>
      <c r="K216" s="139">
        <v>10.93</v>
      </c>
      <c r="L216" s="140">
        <v>263.53000000000003</v>
      </c>
      <c r="M216" s="139">
        <v>470</v>
      </c>
      <c r="N216" s="156">
        <v>5.031042603296938</v>
      </c>
      <c r="O216" s="157">
        <v>163.41573746541499</v>
      </c>
      <c r="P216" s="310">
        <v>8.2215153723769046</v>
      </c>
      <c r="Q216" s="310"/>
      <c r="R216" s="310"/>
      <c r="S216" s="139">
        <v>271.75151537237696</v>
      </c>
      <c r="T216" s="142">
        <v>13.587575768618848</v>
      </c>
      <c r="U216" s="143">
        <v>258.16393960375808</v>
      </c>
    </row>
    <row r="217" spans="1:21">
      <c r="A217" s="138" t="s">
        <v>954</v>
      </c>
      <c r="B217" s="138" t="s">
        <v>1684</v>
      </c>
      <c r="C217" s="142">
        <v>1044</v>
      </c>
      <c r="D217" s="142">
        <v>1977</v>
      </c>
      <c r="E217" s="142">
        <v>812</v>
      </c>
      <c r="F217" s="142">
        <v>2242</v>
      </c>
      <c r="G217" s="144">
        <v>6075</v>
      </c>
      <c r="H217" s="139">
        <v>93.96</v>
      </c>
      <c r="I217" s="139">
        <v>336.09000000000003</v>
      </c>
      <c r="J217" s="139">
        <v>40.6</v>
      </c>
      <c r="K217" s="139">
        <v>22.42</v>
      </c>
      <c r="L217" s="140">
        <v>493.07000000000005</v>
      </c>
      <c r="M217" s="139">
        <v>1470</v>
      </c>
      <c r="N217" s="156">
        <v>15.735388567758509</v>
      </c>
      <c r="O217" s="157">
        <v>163.41573746541499</v>
      </c>
      <c r="P217" s="310">
        <v>25.714101271051167</v>
      </c>
      <c r="Q217" s="310"/>
      <c r="R217" s="310"/>
      <c r="S217" s="139">
        <v>518.78410127105121</v>
      </c>
      <c r="T217" s="142">
        <v>25.939205063552564</v>
      </c>
      <c r="U217" s="143">
        <v>492.84489620749866</v>
      </c>
    </row>
    <row r="218" spans="1:21">
      <c r="A218" s="138" t="s">
        <v>1546</v>
      </c>
      <c r="B218" s="138" t="s">
        <v>1685</v>
      </c>
      <c r="C218" s="142">
        <v>254</v>
      </c>
      <c r="D218" s="142">
        <v>528</v>
      </c>
      <c r="E218" s="142">
        <v>267</v>
      </c>
      <c r="F218" s="142">
        <v>743</v>
      </c>
      <c r="G218" s="144">
        <v>1792</v>
      </c>
      <c r="H218" s="139">
        <v>22.86</v>
      </c>
      <c r="I218" s="139">
        <v>89.76</v>
      </c>
      <c r="J218" s="139">
        <v>13.350000000000001</v>
      </c>
      <c r="K218" s="139">
        <v>7.43</v>
      </c>
      <c r="L218" s="140">
        <v>133.4</v>
      </c>
      <c r="M218" s="139">
        <v>141</v>
      </c>
      <c r="N218" s="156">
        <v>1.5093127809890816</v>
      </c>
      <c r="O218" s="157">
        <v>163.41573746541499</v>
      </c>
      <c r="P218" s="310">
        <v>2.4664546117130715</v>
      </c>
      <c r="Q218" s="310"/>
      <c r="R218" s="310"/>
      <c r="S218" s="139">
        <v>135.86645461171307</v>
      </c>
      <c r="T218" s="142">
        <v>6.7933227305856541</v>
      </c>
      <c r="U218" s="143">
        <v>129.07313188112741</v>
      </c>
    </row>
    <row r="219" spans="1:21">
      <c r="A219" s="138" t="s">
        <v>947</v>
      </c>
      <c r="B219" s="138" t="s">
        <v>1686</v>
      </c>
      <c r="C219" s="142">
        <v>909</v>
      </c>
      <c r="D219" s="142">
        <v>1800</v>
      </c>
      <c r="E219" s="142">
        <v>720</v>
      </c>
      <c r="F219" s="142">
        <v>932</v>
      </c>
      <c r="G219" s="144">
        <v>4361</v>
      </c>
      <c r="H219" s="139">
        <v>81.81</v>
      </c>
      <c r="I219" s="139">
        <v>306</v>
      </c>
      <c r="J219" s="139">
        <v>36</v>
      </c>
      <c r="K219" s="139">
        <v>9.32</v>
      </c>
      <c r="L219" s="140">
        <v>433.13</v>
      </c>
      <c r="M219" s="139">
        <v>121</v>
      </c>
      <c r="N219" s="156">
        <v>1.2952258616998502</v>
      </c>
      <c r="O219" s="157">
        <v>163.41573746541499</v>
      </c>
      <c r="P219" s="310">
        <v>2.1166028937395862</v>
      </c>
      <c r="Q219" s="310"/>
      <c r="R219" s="310"/>
      <c r="S219" s="139">
        <v>435.24660289373958</v>
      </c>
      <c r="T219" s="142">
        <v>21.762330144686981</v>
      </c>
      <c r="U219" s="143">
        <v>413.48427274905259</v>
      </c>
    </row>
    <row r="220" spans="1:21">
      <c r="A220" s="138" t="s">
        <v>911</v>
      </c>
      <c r="B220" s="138" t="s">
        <v>1687</v>
      </c>
      <c r="C220" s="142">
        <v>1282</v>
      </c>
      <c r="D220" s="142">
        <v>2629</v>
      </c>
      <c r="E220" s="142">
        <v>979</v>
      </c>
      <c r="F220" s="142">
        <v>1368</v>
      </c>
      <c r="G220" s="144">
        <v>6258</v>
      </c>
      <c r="H220" s="139">
        <v>115.38</v>
      </c>
      <c r="I220" s="139">
        <v>446.93</v>
      </c>
      <c r="J220" s="139">
        <v>48.95</v>
      </c>
      <c r="K220" s="139">
        <v>13.68</v>
      </c>
      <c r="L220" s="140">
        <v>624.93999999999994</v>
      </c>
      <c r="M220" s="139">
        <v>145</v>
      </c>
      <c r="N220" s="156">
        <v>1.5521301648469277</v>
      </c>
      <c r="O220" s="157">
        <v>163.41573746541499</v>
      </c>
      <c r="P220" s="310">
        <v>2.5364249553077682</v>
      </c>
      <c r="Q220" s="310"/>
      <c r="R220" s="310"/>
      <c r="S220" s="139">
        <v>627.47642495530772</v>
      </c>
      <c r="T220" s="142">
        <v>31.373821247765388</v>
      </c>
      <c r="U220" s="143">
        <v>596.10260370754236</v>
      </c>
    </row>
    <row r="221" spans="1:21">
      <c r="A221" s="138" t="s">
        <v>916</v>
      </c>
      <c r="B221" s="138" t="s">
        <v>1688</v>
      </c>
      <c r="C221" s="142">
        <v>1019</v>
      </c>
      <c r="D221" s="142">
        <v>2038</v>
      </c>
      <c r="E221" s="142">
        <v>910</v>
      </c>
      <c r="F221" s="142">
        <v>1987</v>
      </c>
      <c r="G221" s="144">
        <v>5954</v>
      </c>
      <c r="H221" s="139">
        <v>91.71</v>
      </c>
      <c r="I221" s="139">
        <v>346.46000000000004</v>
      </c>
      <c r="J221" s="139">
        <v>45.5</v>
      </c>
      <c r="K221" s="139">
        <v>19.87</v>
      </c>
      <c r="L221" s="140">
        <v>503.54</v>
      </c>
      <c r="M221" s="139">
        <v>509</v>
      </c>
      <c r="N221" s="156">
        <v>5.4485120959109405</v>
      </c>
      <c r="O221" s="157">
        <v>163.41573746541499</v>
      </c>
      <c r="P221" s="310">
        <v>8.9037262224252025</v>
      </c>
      <c r="Q221" s="310"/>
      <c r="R221" s="310"/>
      <c r="S221" s="139">
        <v>512.4437262224252</v>
      </c>
      <c r="T221" s="142">
        <v>25.622186311121261</v>
      </c>
      <c r="U221" s="143">
        <v>486.82153991130394</v>
      </c>
    </row>
    <row r="222" spans="1:21">
      <c r="A222" s="138" t="s">
        <v>921</v>
      </c>
      <c r="B222" s="138" t="s">
        <v>1689</v>
      </c>
      <c r="C222" s="142">
        <v>2169</v>
      </c>
      <c r="D222" s="142">
        <v>4260</v>
      </c>
      <c r="E222" s="142">
        <v>1484</v>
      </c>
      <c r="F222" s="142">
        <v>2771</v>
      </c>
      <c r="G222" s="144">
        <v>10684</v>
      </c>
      <c r="H222" s="139">
        <v>195.20999999999998</v>
      </c>
      <c r="I222" s="139">
        <v>724.2</v>
      </c>
      <c r="J222" s="139">
        <v>74.2</v>
      </c>
      <c r="K222" s="139">
        <v>27.71</v>
      </c>
      <c r="L222" s="140">
        <v>1021.3200000000002</v>
      </c>
      <c r="M222" s="139">
        <v>3262</v>
      </c>
      <c r="N222" s="156">
        <v>34.917576536073646</v>
      </c>
      <c r="O222" s="157">
        <v>163.41573746541499</v>
      </c>
      <c r="P222" s="310">
        <v>57.060815201475449</v>
      </c>
      <c r="Q222" s="310"/>
      <c r="R222" s="310"/>
      <c r="S222" s="139">
        <v>1078.3808152014756</v>
      </c>
      <c r="T222" s="142">
        <v>53.919040760073784</v>
      </c>
      <c r="U222" s="143">
        <v>1024.4617744414018</v>
      </c>
    </row>
    <row r="223" spans="1:21">
      <c r="A223" s="138" t="s">
        <v>926</v>
      </c>
      <c r="B223" s="138" t="s">
        <v>1690</v>
      </c>
      <c r="C223" s="142">
        <v>427</v>
      </c>
      <c r="D223" s="142">
        <v>818</v>
      </c>
      <c r="E223" s="142">
        <v>334</v>
      </c>
      <c r="F223" s="142">
        <v>657</v>
      </c>
      <c r="G223" s="144">
        <v>2236</v>
      </c>
      <c r="H223" s="139">
        <v>38.43</v>
      </c>
      <c r="I223" s="139">
        <v>139.06</v>
      </c>
      <c r="J223" s="139">
        <v>16.7</v>
      </c>
      <c r="K223" s="139">
        <v>6.57</v>
      </c>
      <c r="L223" s="140">
        <v>200.76</v>
      </c>
      <c r="M223" s="139">
        <v>687</v>
      </c>
      <c r="N223" s="156">
        <v>7.3538856775850991</v>
      </c>
      <c r="O223" s="157">
        <v>163.41573746541499</v>
      </c>
      <c r="P223" s="310">
        <v>12.01740651238922</v>
      </c>
      <c r="Q223" s="310"/>
      <c r="R223" s="310"/>
      <c r="S223" s="139">
        <v>212.77740651238921</v>
      </c>
      <c r="T223" s="142">
        <v>10.638870325619461</v>
      </c>
      <c r="U223" s="143">
        <v>202.13853618676976</v>
      </c>
    </row>
    <row r="224" spans="1:21">
      <c r="A224" s="138" t="s">
        <v>950</v>
      </c>
      <c r="B224" s="138" t="s">
        <v>1691</v>
      </c>
      <c r="C224" s="142">
        <v>452</v>
      </c>
      <c r="D224" s="142">
        <v>833</v>
      </c>
      <c r="E224" s="142">
        <v>395</v>
      </c>
      <c r="F224" s="142">
        <v>1134</v>
      </c>
      <c r="G224" s="144">
        <v>2814</v>
      </c>
      <c r="H224" s="139">
        <v>40.68</v>
      </c>
      <c r="I224" s="139">
        <v>141.61000000000001</v>
      </c>
      <c r="J224" s="139">
        <v>19.75</v>
      </c>
      <c r="K224" s="139">
        <v>11.34</v>
      </c>
      <c r="L224" s="140">
        <v>213.38000000000002</v>
      </c>
      <c r="M224" s="139">
        <v>212</v>
      </c>
      <c r="N224" s="156">
        <v>2.2693213444658533</v>
      </c>
      <c r="O224" s="157">
        <v>163.41573746541499</v>
      </c>
      <c r="P224" s="310">
        <v>3.7084282105189446</v>
      </c>
      <c r="Q224" s="310"/>
      <c r="R224" s="310"/>
      <c r="S224" s="139">
        <v>217.08842821051897</v>
      </c>
      <c r="T224" s="142">
        <v>10.85442141052595</v>
      </c>
      <c r="U224" s="143">
        <v>206.23400679999301</v>
      </c>
    </row>
    <row r="225" spans="1:21">
      <c r="A225" s="146"/>
      <c r="B225" s="146" t="s">
        <v>1672</v>
      </c>
      <c r="C225" s="147">
        <v>135204</v>
      </c>
      <c r="D225" s="147">
        <v>243671</v>
      </c>
      <c r="E225" s="147">
        <v>97883</v>
      </c>
      <c r="F225" s="147">
        <v>270823</v>
      </c>
      <c r="G225" s="143">
        <v>747581</v>
      </c>
      <c r="H225" s="147">
        <v>12168.359999999997</v>
      </c>
      <c r="I225" s="147">
        <v>41424.069999999985</v>
      </c>
      <c r="J225" s="147">
        <v>4894.1500000000033</v>
      </c>
      <c r="K225" s="147">
        <v>2708.2299999999996</v>
      </c>
      <c r="L225" s="143">
        <v>61194.80999999999</v>
      </c>
      <c r="M225" s="147">
        <v>97254</v>
      </c>
      <c r="N225" s="163"/>
      <c r="O225" s="164"/>
      <c r="P225" s="314">
        <v>1630.6061434409885</v>
      </c>
      <c r="Q225" s="314"/>
      <c r="R225" s="314"/>
      <c r="S225" s="165">
        <v>62825.416143440976</v>
      </c>
      <c r="T225" s="147">
        <v>3141.270807172049</v>
      </c>
      <c r="U225" s="143">
        <v>59684.145336268928</v>
      </c>
    </row>
    <row r="226" spans="1:21">
      <c r="C226" s="160"/>
      <c r="D226" s="160"/>
      <c r="E226" s="160"/>
      <c r="F226" s="160"/>
      <c r="G226" s="160"/>
      <c r="H226" s="160"/>
      <c r="I226" s="160"/>
      <c r="J226" s="160"/>
      <c r="K226" s="160"/>
      <c r="L226" s="160"/>
      <c r="M226" s="160"/>
      <c r="N226" s="160"/>
      <c r="O226" s="160"/>
      <c r="P226" s="160"/>
      <c r="Q226" s="160"/>
      <c r="R226" s="160"/>
      <c r="S226" s="160"/>
      <c r="T226" s="160"/>
      <c r="U226" s="160"/>
    </row>
  </sheetData>
  <sheetProtection sheet="1" objects="1" scenarios="1"/>
  <mergeCells count="209">
    <mergeCell ref="P221:R221"/>
    <mergeCell ref="P222:R222"/>
    <mergeCell ref="P223:R223"/>
    <mergeCell ref="P224:R224"/>
    <mergeCell ref="P225:R225"/>
    <mergeCell ref="P215:R215"/>
    <mergeCell ref="P216:R216"/>
    <mergeCell ref="P217:R217"/>
    <mergeCell ref="P218:R218"/>
    <mergeCell ref="P219:R219"/>
    <mergeCell ref="P220:R220"/>
    <mergeCell ref="P209:R209"/>
    <mergeCell ref="P210:R210"/>
    <mergeCell ref="P211:R211"/>
    <mergeCell ref="P212:R212"/>
    <mergeCell ref="P213:R213"/>
    <mergeCell ref="P214:R214"/>
    <mergeCell ref="P203:R203"/>
    <mergeCell ref="P204:R204"/>
    <mergeCell ref="P205:R205"/>
    <mergeCell ref="P206:R206"/>
    <mergeCell ref="P207:R207"/>
    <mergeCell ref="P208:R208"/>
    <mergeCell ref="P197:R197"/>
    <mergeCell ref="P198:R198"/>
    <mergeCell ref="P199:R199"/>
    <mergeCell ref="P200:R200"/>
    <mergeCell ref="P201:R201"/>
    <mergeCell ref="P202:R202"/>
    <mergeCell ref="P191:R191"/>
    <mergeCell ref="P192:R192"/>
    <mergeCell ref="P193:R193"/>
    <mergeCell ref="P194:R194"/>
    <mergeCell ref="P195:R195"/>
    <mergeCell ref="P196:R196"/>
    <mergeCell ref="P185:R185"/>
    <mergeCell ref="P186:R186"/>
    <mergeCell ref="P187:R187"/>
    <mergeCell ref="P188:R188"/>
    <mergeCell ref="P189:R189"/>
    <mergeCell ref="P190:R190"/>
    <mergeCell ref="P179:R179"/>
    <mergeCell ref="P180:R180"/>
    <mergeCell ref="P181:R181"/>
    <mergeCell ref="P182:R182"/>
    <mergeCell ref="P183:R183"/>
    <mergeCell ref="P184:R184"/>
    <mergeCell ref="P173:R173"/>
    <mergeCell ref="P174:R174"/>
    <mergeCell ref="P175:R175"/>
    <mergeCell ref="P176:R176"/>
    <mergeCell ref="P177:R177"/>
    <mergeCell ref="P178:R178"/>
    <mergeCell ref="P167:R167"/>
    <mergeCell ref="P168:R168"/>
    <mergeCell ref="P169:R169"/>
    <mergeCell ref="P170:R170"/>
    <mergeCell ref="P171:R171"/>
    <mergeCell ref="P172:R172"/>
    <mergeCell ref="P161:R161"/>
    <mergeCell ref="P162:R162"/>
    <mergeCell ref="P163:R163"/>
    <mergeCell ref="P164:R164"/>
    <mergeCell ref="P165:R165"/>
    <mergeCell ref="P166:R166"/>
    <mergeCell ref="P155:R155"/>
    <mergeCell ref="P156:R156"/>
    <mergeCell ref="P157:R157"/>
    <mergeCell ref="P158:R158"/>
    <mergeCell ref="P159:R159"/>
    <mergeCell ref="P160:R160"/>
    <mergeCell ref="P149:R149"/>
    <mergeCell ref="P150:R150"/>
    <mergeCell ref="P151:R151"/>
    <mergeCell ref="P152:R152"/>
    <mergeCell ref="P153:R153"/>
    <mergeCell ref="P154:R154"/>
    <mergeCell ref="P143:R143"/>
    <mergeCell ref="P144:R144"/>
    <mergeCell ref="P145:R145"/>
    <mergeCell ref="P146:R146"/>
    <mergeCell ref="P147:R147"/>
    <mergeCell ref="P148:R148"/>
    <mergeCell ref="P137:R137"/>
    <mergeCell ref="P138:R138"/>
    <mergeCell ref="P139:R139"/>
    <mergeCell ref="P140:R140"/>
    <mergeCell ref="P141:R141"/>
    <mergeCell ref="P142:R142"/>
    <mergeCell ref="P131:R131"/>
    <mergeCell ref="P132:R132"/>
    <mergeCell ref="P133:R133"/>
    <mergeCell ref="P134:R134"/>
    <mergeCell ref="P135:R135"/>
    <mergeCell ref="P136:R136"/>
    <mergeCell ref="P125:R125"/>
    <mergeCell ref="P126:R126"/>
    <mergeCell ref="P127:R127"/>
    <mergeCell ref="P128:R128"/>
    <mergeCell ref="P129:R129"/>
    <mergeCell ref="P130:R130"/>
    <mergeCell ref="P119:R119"/>
    <mergeCell ref="P120:R120"/>
    <mergeCell ref="P121:R121"/>
    <mergeCell ref="P122:R122"/>
    <mergeCell ref="P123:R123"/>
    <mergeCell ref="P124:R124"/>
    <mergeCell ref="P113:R113"/>
    <mergeCell ref="P114:R114"/>
    <mergeCell ref="P115:R115"/>
    <mergeCell ref="P116:R116"/>
    <mergeCell ref="P117:R117"/>
    <mergeCell ref="P118:R118"/>
    <mergeCell ref="P107:R107"/>
    <mergeCell ref="P108:R108"/>
    <mergeCell ref="P109:R109"/>
    <mergeCell ref="P110:R110"/>
    <mergeCell ref="P111:R111"/>
    <mergeCell ref="P112:R112"/>
    <mergeCell ref="P101:R101"/>
    <mergeCell ref="P102:R102"/>
    <mergeCell ref="P103:R103"/>
    <mergeCell ref="P104:R104"/>
    <mergeCell ref="P105:R105"/>
    <mergeCell ref="P106:R106"/>
    <mergeCell ref="P95:R95"/>
    <mergeCell ref="P96:R96"/>
    <mergeCell ref="P97:R97"/>
    <mergeCell ref="P98:R98"/>
    <mergeCell ref="P99:R99"/>
    <mergeCell ref="P100:R100"/>
    <mergeCell ref="P89:R89"/>
    <mergeCell ref="P90:R90"/>
    <mergeCell ref="P91:R91"/>
    <mergeCell ref="P92:R92"/>
    <mergeCell ref="P93:R93"/>
    <mergeCell ref="P94:R94"/>
    <mergeCell ref="P82:R82"/>
    <mergeCell ref="P83:R83"/>
    <mergeCell ref="P85:R85"/>
    <mergeCell ref="P86:R86"/>
    <mergeCell ref="P87:R87"/>
    <mergeCell ref="P88:R88"/>
    <mergeCell ref="P76:R76"/>
    <mergeCell ref="P77:R77"/>
    <mergeCell ref="P78:R78"/>
    <mergeCell ref="P79:R79"/>
    <mergeCell ref="P80:R80"/>
    <mergeCell ref="P81:R81"/>
    <mergeCell ref="P70:R70"/>
    <mergeCell ref="P71:R71"/>
    <mergeCell ref="P72:R72"/>
    <mergeCell ref="P73:R73"/>
    <mergeCell ref="P74:R74"/>
    <mergeCell ref="P75:R75"/>
    <mergeCell ref="P64:R64"/>
    <mergeCell ref="P65:R65"/>
    <mergeCell ref="P66:R66"/>
    <mergeCell ref="P67:R67"/>
    <mergeCell ref="P68:R68"/>
    <mergeCell ref="P69:R69"/>
    <mergeCell ref="P58:R58"/>
    <mergeCell ref="P59:R59"/>
    <mergeCell ref="P60:R60"/>
    <mergeCell ref="P61:R61"/>
    <mergeCell ref="P62:R62"/>
    <mergeCell ref="P63:R63"/>
    <mergeCell ref="P52:R52"/>
    <mergeCell ref="P53:R53"/>
    <mergeCell ref="P54:R54"/>
    <mergeCell ref="P55:R55"/>
    <mergeCell ref="P56:R56"/>
    <mergeCell ref="P57:R57"/>
    <mergeCell ref="P46:R46"/>
    <mergeCell ref="P47:R47"/>
    <mergeCell ref="P48:R48"/>
    <mergeCell ref="P49:R49"/>
    <mergeCell ref="P50:R50"/>
    <mergeCell ref="P51:R51"/>
    <mergeCell ref="P40:R40"/>
    <mergeCell ref="P41:R41"/>
    <mergeCell ref="P42:R42"/>
    <mergeCell ref="P43:R43"/>
    <mergeCell ref="P44:R44"/>
    <mergeCell ref="P45:R45"/>
    <mergeCell ref="P34:R34"/>
    <mergeCell ref="P35:R35"/>
    <mergeCell ref="P36:R36"/>
    <mergeCell ref="P37:R37"/>
    <mergeCell ref="P38:R38"/>
    <mergeCell ref="P39:R39"/>
    <mergeCell ref="P31:R31"/>
    <mergeCell ref="P32:R32"/>
    <mergeCell ref="P33:R33"/>
    <mergeCell ref="P22:R22"/>
    <mergeCell ref="P23:R23"/>
    <mergeCell ref="P24:R24"/>
    <mergeCell ref="P25:R25"/>
    <mergeCell ref="P26:R26"/>
    <mergeCell ref="P27:R27"/>
    <mergeCell ref="C4:G4"/>
    <mergeCell ref="H4:L4"/>
    <mergeCell ref="M4:S4"/>
    <mergeCell ref="T4:U4"/>
    <mergeCell ref="A5:B5"/>
    <mergeCell ref="P21:R21"/>
    <mergeCell ref="P28:R28"/>
    <mergeCell ref="P29:R29"/>
    <mergeCell ref="P30:R30"/>
  </mergeCells>
  <conditionalFormatting sqref="B22:B83">
    <cfRule type="duplicateValues" dxfId="17" priority="6"/>
  </conditionalFormatting>
  <conditionalFormatting sqref="A22:A39 A41:A43 A45:A83">
    <cfRule type="duplicateValues" dxfId="16" priority="5"/>
  </conditionalFormatting>
  <conditionalFormatting sqref="B225">
    <cfRule type="duplicateValues" dxfId="15" priority="4"/>
  </conditionalFormatting>
  <conditionalFormatting sqref="A225">
    <cfRule type="duplicateValues" dxfId="14" priority="3"/>
  </conditionalFormatting>
  <conditionalFormatting sqref="B86">
    <cfRule type="duplicateValues" dxfId="13" priority="2"/>
  </conditionalFormatting>
  <conditionalFormatting sqref="A86">
    <cfRule type="duplicateValues" dxfId="12" priority="1"/>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8"/>
  <sheetViews>
    <sheetView showGridLines="0" zoomScaleNormal="100" zoomScaleSheetLayoutView="160" workbookViewId="0">
      <selection activeCell="I5" sqref="I5"/>
    </sheetView>
  </sheetViews>
  <sheetFormatPr baseColWidth="10" defaultRowHeight="15"/>
  <cols>
    <col min="1" max="1" width="4.28515625" customWidth="1"/>
  </cols>
  <sheetData>
    <row r="1" spans="1:11" ht="18.75">
      <c r="A1" s="48" t="s">
        <v>1579</v>
      </c>
      <c r="K1" s="210" t="s">
        <v>2740</v>
      </c>
    </row>
    <row r="3" spans="1:11">
      <c r="A3" t="s">
        <v>1617</v>
      </c>
    </row>
    <row r="5" spans="1:11">
      <c r="A5" s="117" t="s">
        <v>1618</v>
      </c>
    </row>
    <row r="6" spans="1:11" ht="7.5" customHeight="1">
      <c r="A6" s="117"/>
    </row>
    <row r="7" spans="1:11">
      <c r="A7" t="s">
        <v>1619</v>
      </c>
      <c r="B7" t="s">
        <v>1620</v>
      </c>
    </row>
    <row r="8" spans="1:11">
      <c r="B8" s="187" t="s">
        <v>1621</v>
      </c>
    </row>
    <row r="9" spans="1:11" ht="7.5" customHeight="1">
      <c r="A9" s="117"/>
    </row>
    <row r="10" spans="1:11">
      <c r="A10" t="s">
        <v>1622</v>
      </c>
      <c r="B10" t="s">
        <v>2733</v>
      </c>
    </row>
    <row r="11" spans="1:11">
      <c r="B11" s="187" t="s">
        <v>1628</v>
      </c>
    </row>
    <row r="12" spans="1:11" ht="7.5" customHeight="1">
      <c r="A12" s="117"/>
    </row>
    <row r="13" spans="1:11">
      <c r="A13" t="s">
        <v>1623</v>
      </c>
      <c r="B13" t="s">
        <v>2732</v>
      </c>
    </row>
    <row r="14" spans="1:11">
      <c r="B14" s="187" t="s">
        <v>1629</v>
      </c>
    </row>
    <row r="15" spans="1:11" ht="7.5" customHeight="1">
      <c r="A15" s="117"/>
    </row>
    <row r="16" spans="1:11">
      <c r="A16" t="s">
        <v>1624</v>
      </c>
      <c r="B16" t="s">
        <v>1625</v>
      </c>
    </row>
    <row r="17" spans="1:2">
      <c r="B17" s="187" t="s">
        <v>1626</v>
      </c>
    </row>
    <row r="18" spans="1:2" ht="7.5" customHeight="1">
      <c r="A18" s="117"/>
    </row>
    <row r="19" spans="1:2">
      <c r="A19" t="s">
        <v>2734</v>
      </c>
      <c r="B19" t="s">
        <v>2735</v>
      </c>
    </row>
    <row r="20" spans="1:2">
      <c r="B20" s="187" t="s">
        <v>2736</v>
      </c>
    </row>
    <row r="21" spans="1:2" ht="7.5" customHeight="1">
      <c r="A21" s="117"/>
    </row>
    <row r="22" spans="1:2">
      <c r="A22" t="s">
        <v>2737</v>
      </c>
      <c r="B22" t="s">
        <v>2738</v>
      </c>
    </row>
    <row r="23" spans="1:2">
      <c r="B23" s="187" t="s">
        <v>2739</v>
      </c>
    </row>
    <row r="24" spans="1:2">
      <c r="B24" s="187"/>
    </row>
    <row r="25" spans="1:2">
      <c r="A25" s="117" t="s">
        <v>1627</v>
      </c>
    </row>
    <row r="26" spans="1:2" ht="7.5" customHeight="1">
      <c r="A26" s="117"/>
    </row>
    <row r="27" spans="1:2">
      <c r="A27" t="s">
        <v>1630</v>
      </c>
    </row>
    <row r="28" spans="1:2">
      <c r="A28" t="s">
        <v>2741</v>
      </c>
    </row>
  </sheetData>
  <sheetProtection selectLockedCells="1" selectUnlockedCells="1"/>
  <pageMargins left="0.25" right="0.25"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4"/>
  <sheetViews>
    <sheetView showGridLines="0" zoomScale="120" zoomScaleNormal="120" zoomScalePageLayoutView="110" workbookViewId="0">
      <selection activeCell="A65" sqref="A65:H65"/>
    </sheetView>
  </sheetViews>
  <sheetFormatPr baseColWidth="10" defaultColWidth="0" defaultRowHeight="15" zeroHeight="1"/>
  <cols>
    <col min="1" max="1" width="15.42578125" style="1" customWidth="1"/>
    <col min="2" max="2" width="33.140625" style="1" customWidth="1"/>
    <col min="3" max="3" width="4.85546875" style="1" customWidth="1"/>
    <col min="4" max="4" width="6.85546875" style="1" customWidth="1"/>
    <col min="5" max="5" width="4.42578125" style="1" customWidth="1"/>
    <col min="6" max="6" width="10.140625" style="1" customWidth="1"/>
    <col min="7" max="7" width="3.7109375" style="1" customWidth="1"/>
    <col min="8" max="8" width="7.5703125" style="1" customWidth="1"/>
    <col min="9" max="9" width="2.28515625" style="1" customWidth="1"/>
    <col min="10" max="16" width="3.85546875" style="2" hidden="1" customWidth="1"/>
    <col min="17" max="17" width="4.140625" style="2" hidden="1" customWidth="1"/>
    <col min="18" max="25" width="11.42578125" style="2" hidden="1" customWidth="1"/>
    <col min="26" max="26" width="3.28515625" style="1" hidden="1" customWidth="1"/>
    <col min="27" max="27" width="0" style="1" hidden="1" customWidth="1"/>
    <col min="28" max="28" width="4.85546875" style="1" hidden="1" customWidth="1"/>
    <col min="29" max="29" width="0" style="1" hidden="1" customWidth="1"/>
    <col min="30" max="31" width="7.42578125" style="179" hidden="1" customWidth="1"/>
    <col min="32" max="16384" width="11.42578125" style="1" hidden="1"/>
  </cols>
  <sheetData>
    <row r="1" spans="1:31" ht="19.5" customHeight="1">
      <c r="A1" s="315" t="s">
        <v>39</v>
      </c>
      <c r="B1" s="315"/>
      <c r="C1" s="315"/>
      <c r="D1" s="315"/>
      <c r="E1" s="315"/>
      <c r="F1" s="316" t="s">
        <v>43</v>
      </c>
      <c r="G1" s="316"/>
      <c r="H1" s="178">
        <v>2020</v>
      </c>
      <c r="R1" s="2" t="s">
        <v>160</v>
      </c>
      <c r="U1" s="2" t="s">
        <v>160</v>
      </c>
      <c r="W1" s="2" t="s">
        <v>1692</v>
      </c>
    </row>
    <row r="2" spans="1:31" ht="16.350000000000001" customHeight="1">
      <c r="A2" s="317" t="s">
        <v>166</v>
      </c>
      <c r="B2" s="318" t="s">
        <v>2599</v>
      </c>
      <c r="C2" s="319"/>
      <c r="D2" s="320"/>
      <c r="E2" s="324" t="s">
        <v>1693</v>
      </c>
      <c r="F2" s="324"/>
      <c r="G2" s="30" t="s">
        <v>69</v>
      </c>
      <c r="H2" s="46"/>
      <c r="R2" s="2" t="s">
        <v>70</v>
      </c>
      <c r="S2" s="2" t="s">
        <v>69</v>
      </c>
      <c r="U2" s="2" t="s">
        <v>111</v>
      </c>
      <c r="V2" s="2" t="s">
        <v>69</v>
      </c>
      <c r="X2" s="2" t="s">
        <v>1282</v>
      </c>
      <c r="Y2" s="2" t="s">
        <v>1283</v>
      </c>
      <c r="Z2" s="180" t="str">
        <f>G2</f>
        <v>01</v>
      </c>
      <c r="AD2" s="181"/>
      <c r="AE2" s="181"/>
    </row>
    <row r="3" spans="1:31" ht="15.75" customHeight="1">
      <c r="A3" s="317"/>
      <c r="B3" s="321"/>
      <c r="C3" s="322"/>
      <c r="D3" s="323"/>
      <c r="E3" s="325" t="s">
        <v>44</v>
      </c>
      <c r="F3" s="325"/>
      <c r="G3" s="30" t="s">
        <v>873</v>
      </c>
      <c r="H3" s="4" t="s">
        <v>148</v>
      </c>
      <c r="R3" s="2" t="s">
        <v>72</v>
      </c>
      <c r="S3" s="2" t="s">
        <v>71</v>
      </c>
      <c r="U3" s="2" t="s">
        <v>112</v>
      </c>
      <c r="V3" s="2" t="s">
        <v>71</v>
      </c>
      <c r="X3" s="2" t="s">
        <v>69</v>
      </c>
      <c r="Y3" s="2" t="s">
        <v>176</v>
      </c>
      <c r="Z3" s="2" t="s">
        <v>1282</v>
      </c>
      <c r="AA3" s="2" t="s">
        <v>1283</v>
      </c>
      <c r="AB3" s="2" t="s">
        <v>1694</v>
      </c>
      <c r="AC3" s="2"/>
      <c r="AD3" s="181" t="s">
        <v>1695</v>
      </c>
      <c r="AE3" s="181"/>
    </row>
    <row r="4" spans="1:31" ht="15.75" customHeight="1">
      <c r="A4" s="38" t="s">
        <v>154</v>
      </c>
      <c r="B4" s="172" t="s">
        <v>1696</v>
      </c>
      <c r="C4" s="182" t="s">
        <v>1697</v>
      </c>
      <c r="D4" s="172">
        <v>123</v>
      </c>
      <c r="E4" s="174" t="s">
        <v>41</v>
      </c>
      <c r="F4" s="183">
        <v>10117</v>
      </c>
      <c r="G4" s="184" t="str">
        <f>LEFT(F5,8)</f>
        <v>01011201</v>
      </c>
      <c r="R4" s="2" t="s">
        <v>74</v>
      </c>
      <c r="S4" s="2" t="s">
        <v>73</v>
      </c>
      <c r="U4" s="2" t="s">
        <v>113</v>
      </c>
      <c r="V4" s="2" t="s">
        <v>73</v>
      </c>
      <c r="X4" s="2" t="s">
        <v>71</v>
      </c>
      <c r="Y4" s="2" t="s">
        <v>1304</v>
      </c>
      <c r="Z4" s="2" t="s">
        <v>69</v>
      </c>
      <c r="AA4" s="2" t="s">
        <v>176</v>
      </c>
      <c r="AB4" s="2" t="s">
        <v>1698</v>
      </c>
      <c r="AC4" s="2" t="s">
        <v>1699</v>
      </c>
      <c r="AD4" s="181">
        <f t="shared" ref="AD4:AD67" si="0">IF(Z4=Z3,AD3+1,1)</f>
        <v>1</v>
      </c>
      <c r="AE4" s="181"/>
    </row>
    <row r="5" spans="1:31" ht="15.75" customHeight="1">
      <c r="A5" s="3" t="s">
        <v>42</v>
      </c>
      <c r="B5" s="328"/>
      <c r="C5" s="328"/>
      <c r="D5" s="328"/>
      <c r="E5" s="174" t="s">
        <v>40</v>
      </c>
      <c r="F5" s="329" t="s">
        <v>1710</v>
      </c>
      <c r="G5" s="330"/>
      <c r="H5" s="331"/>
      <c r="R5" s="2" t="s">
        <v>76</v>
      </c>
      <c r="S5" s="2" t="s">
        <v>75</v>
      </c>
      <c r="U5" s="2" t="s">
        <v>114</v>
      </c>
      <c r="V5" s="2" t="s">
        <v>75</v>
      </c>
      <c r="X5" s="2" t="s">
        <v>73</v>
      </c>
      <c r="Y5" s="2" t="s">
        <v>317</v>
      </c>
      <c r="Z5" s="2" t="s">
        <v>69</v>
      </c>
      <c r="AA5" s="2" t="s">
        <v>176</v>
      </c>
      <c r="AB5" s="2" t="s">
        <v>1700</v>
      </c>
      <c r="AC5" s="2" t="s">
        <v>1701</v>
      </c>
      <c r="AD5" s="181">
        <f t="shared" si="0"/>
        <v>2</v>
      </c>
      <c r="AE5" s="181"/>
    </row>
    <row r="6" spans="1:31" ht="15.75" customHeight="1">
      <c r="A6" s="169" t="s">
        <v>51</v>
      </c>
      <c r="B6" s="332" t="s">
        <v>2600</v>
      </c>
      <c r="C6" s="332"/>
      <c r="D6" s="332"/>
      <c r="E6" s="5"/>
      <c r="F6" s="173" t="s">
        <v>139</v>
      </c>
      <c r="G6" s="185" t="s">
        <v>873</v>
      </c>
      <c r="H6" s="4" t="s">
        <v>148</v>
      </c>
      <c r="R6" s="2" t="s">
        <v>78</v>
      </c>
      <c r="S6" s="2" t="s">
        <v>77</v>
      </c>
      <c r="U6" s="2" t="s">
        <v>115</v>
      </c>
      <c r="V6" s="2" t="s">
        <v>77</v>
      </c>
      <c r="X6" s="2" t="s">
        <v>75</v>
      </c>
      <c r="Y6" s="2" t="s">
        <v>1334</v>
      </c>
      <c r="Z6" s="2" t="s">
        <v>69</v>
      </c>
      <c r="AA6" s="2" t="s">
        <v>176</v>
      </c>
      <c r="AB6" s="2" t="s">
        <v>1702</v>
      </c>
      <c r="AC6" s="2" t="s">
        <v>1703</v>
      </c>
      <c r="AD6" s="181">
        <f t="shared" si="0"/>
        <v>3</v>
      </c>
      <c r="AE6" s="181"/>
    </row>
    <row r="7" spans="1:31" ht="15.75" customHeight="1">
      <c r="A7" s="173" t="s">
        <v>140</v>
      </c>
      <c r="B7" s="333"/>
      <c r="C7" s="328"/>
      <c r="D7" s="328"/>
      <c r="E7" s="334" t="str">
        <f>IFERROR(IF(SEARCH("@",B7,1)=0,"Bitte eine E-Mail-Adresse angeben",""),"Bitte eine E-Mail-Adresse eingeben")</f>
        <v>Bitte eine E-Mail-Adresse eingeben</v>
      </c>
      <c r="F7" s="335"/>
      <c r="G7" s="335"/>
      <c r="H7" s="335"/>
      <c r="R7" s="2" t="s">
        <v>80</v>
      </c>
      <c r="S7" s="2" t="s">
        <v>79</v>
      </c>
      <c r="U7" s="2" t="s">
        <v>116</v>
      </c>
      <c r="V7" s="2" t="s">
        <v>79</v>
      </c>
      <c r="X7" s="2" t="s">
        <v>77</v>
      </c>
      <c r="Y7" s="2" t="s">
        <v>481</v>
      </c>
      <c r="Z7" s="2" t="s">
        <v>69</v>
      </c>
      <c r="AA7" s="2" t="s">
        <v>176</v>
      </c>
      <c r="AB7" s="2" t="s">
        <v>1704</v>
      </c>
      <c r="AC7" s="2" t="s">
        <v>1705</v>
      </c>
      <c r="AD7" s="181">
        <f t="shared" si="0"/>
        <v>4</v>
      </c>
      <c r="AE7" s="181"/>
    </row>
    <row r="8" spans="1:31">
      <c r="A8" s="169" t="s">
        <v>156</v>
      </c>
      <c r="B8" s="333"/>
      <c r="C8" s="328"/>
      <c r="D8" s="328"/>
      <c r="E8" s="334" t="str">
        <f>IFERROR(IF(SEARCH("http",B8,1)=0,"Bitte inkl. http:// angeben",""),"Bitte inkl. http://  eingeben")</f>
        <v>Bitte inkl. http://  eingeben</v>
      </c>
      <c r="F8" s="335"/>
      <c r="G8" s="335"/>
      <c r="H8" s="335"/>
      <c r="J8" s="2" t="s">
        <v>1706</v>
      </c>
      <c r="R8" s="2" t="s">
        <v>82</v>
      </c>
      <c r="S8" s="2" t="s">
        <v>81</v>
      </c>
      <c r="U8" s="2" t="s">
        <v>117</v>
      </c>
      <c r="V8" s="2" t="s">
        <v>81</v>
      </c>
      <c r="X8" s="2" t="s">
        <v>79</v>
      </c>
      <c r="Y8" s="2" t="s">
        <v>959</v>
      </c>
      <c r="Z8" s="2" t="s">
        <v>69</v>
      </c>
      <c r="AA8" s="2" t="s">
        <v>176</v>
      </c>
      <c r="AB8" s="2" t="s">
        <v>1707</v>
      </c>
      <c r="AC8" s="2" t="s">
        <v>1708</v>
      </c>
      <c r="AD8" s="181">
        <f t="shared" si="0"/>
        <v>5</v>
      </c>
      <c r="AE8" s="181"/>
    </row>
    <row r="9" spans="1:31">
      <c r="A9" s="336" t="s">
        <v>168</v>
      </c>
      <c r="B9" s="336"/>
      <c r="C9" s="336"/>
      <c r="D9" s="336"/>
      <c r="E9" s="336"/>
      <c r="F9" s="336"/>
      <c r="G9" s="336"/>
      <c r="H9" s="336"/>
      <c r="J9" s="2">
        <f>IF(IFERROR(IF(G10="x",$C$16/(($F$13-20)*1/49+2)*$F$13,""),"k.A.")&gt;$F$13,$F$13,IFERROR(IF(G10="x",$C$16/(($F$13-20)*1/49+2)*$F$13,""),"k.A."))</f>
        <v>69</v>
      </c>
      <c r="R9" s="2" t="s">
        <v>84</v>
      </c>
      <c r="S9" s="2" t="s">
        <v>83</v>
      </c>
      <c r="U9" s="2" t="s">
        <v>118</v>
      </c>
      <c r="V9" s="2" t="s">
        <v>83</v>
      </c>
      <c r="X9" s="2" t="s">
        <v>81</v>
      </c>
      <c r="Y9" s="2" t="s">
        <v>1436</v>
      </c>
      <c r="Z9" s="2" t="s">
        <v>69</v>
      </c>
      <c r="AA9" s="2" t="s">
        <v>176</v>
      </c>
      <c r="AB9" s="2" t="s">
        <v>1709</v>
      </c>
      <c r="AC9" s="2" t="s">
        <v>1710</v>
      </c>
      <c r="AD9" s="181">
        <f t="shared" si="0"/>
        <v>6</v>
      </c>
      <c r="AE9" s="181"/>
    </row>
    <row r="10" spans="1:31">
      <c r="A10" s="337" t="s">
        <v>0</v>
      </c>
      <c r="B10" s="337"/>
      <c r="C10" s="337"/>
      <c r="D10" s="337"/>
      <c r="E10" s="337"/>
      <c r="F10" s="337"/>
      <c r="G10" s="6" t="str">
        <f>IF(F13&lt;70,"x","")</f>
        <v>x</v>
      </c>
      <c r="H10" s="43" t="str">
        <f>IF(G10="x","(min. 2 VZÄ)","")</f>
        <v>(min. 2 VZÄ)</v>
      </c>
      <c r="J10" s="2">
        <f>IF(IFERROR(IF(G11="x",$C$16/(($F$13-70)*1.5/50+3)*$F$13,""),"k.A.")&gt;$F$13,$F$13,IFERROR(IF(G11="x",$C$16/(($F$13-70)*1.5/50+3)*$F$13,""),"k.A."))</f>
        <v>69</v>
      </c>
      <c r="K10" s="2">
        <f>IF(G10="x",2+($F$13-20)*1/50,"")</f>
        <v>2.98</v>
      </c>
      <c r="R10" s="2" t="s">
        <v>86</v>
      </c>
      <c r="S10" s="2" t="s">
        <v>85</v>
      </c>
      <c r="U10" s="2" t="s">
        <v>119</v>
      </c>
      <c r="V10" s="2" t="s">
        <v>85</v>
      </c>
      <c r="X10" s="2" t="s">
        <v>83</v>
      </c>
      <c r="Y10" s="2" t="s">
        <v>639</v>
      </c>
      <c r="Z10" s="2" t="s">
        <v>69</v>
      </c>
      <c r="AA10" s="2" t="s">
        <v>176</v>
      </c>
      <c r="AB10" s="2" t="s">
        <v>1711</v>
      </c>
      <c r="AC10" s="2" t="s">
        <v>1712</v>
      </c>
      <c r="AD10" s="181">
        <f t="shared" si="0"/>
        <v>7</v>
      </c>
      <c r="AE10" s="181"/>
    </row>
    <row r="11" spans="1:31">
      <c r="A11" s="337" t="s">
        <v>1</v>
      </c>
      <c r="B11" s="337"/>
      <c r="C11" s="337"/>
      <c r="D11" s="337"/>
      <c r="E11" s="337"/>
      <c r="F11" s="337"/>
      <c r="G11" s="6" t="str">
        <f>IF(AND(F13&lt;120,F13&gt;69),"x","")</f>
        <v/>
      </c>
      <c r="H11" s="43" t="str">
        <f>IF(G11="x","(min. 3 VZÄ)","")</f>
        <v/>
      </c>
      <c r="J11" s="2">
        <f>IF(IFERROR(IF(G12="x",$C$16/(($F$13-120)*2/160+4.5)*$F$13,""),"k.A.")&gt;$F$13,$F$13,IFERROR(IF(G12="x",$C$16/(($F$13-120)*2/160+4.5)*$F$13,""),"k.A."))</f>
        <v>69</v>
      </c>
      <c r="K11" s="2" t="str">
        <f>IF(G11="x",3+($F$13-70)*1.5/50,"")</f>
        <v/>
      </c>
      <c r="R11" s="2" t="s">
        <v>88</v>
      </c>
      <c r="S11" s="2" t="s">
        <v>87</v>
      </c>
      <c r="U11" s="2" t="s">
        <v>120</v>
      </c>
      <c r="V11" s="2" t="s">
        <v>87</v>
      </c>
      <c r="X11" s="2" t="s">
        <v>85</v>
      </c>
      <c r="Y11" s="2" t="s">
        <v>1481</v>
      </c>
      <c r="Z11" s="2" t="s">
        <v>69</v>
      </c>
      <c r="AA11" s="2" t="s">
        <v>176</v>
      </c>
      <c r="AB11" s="2" t="s">
        <v>1713</v>
      </c>
      <c r="AC11" s="2" t="s">
        <v>1714</v>
      </c>
      <c r="AD11" s="181">
        <f t="shared" si="0"/>
        <v>8</v>
      </c>
      <c r="AE11" s="181"/>
    </row>
    <row r="12" spans="1:31" ht="16.5" customHeight="1">
      <c r="A12" s="337" t="s">
        <v>2</v>
      </c>
      <c r="B12" s="337"/>
      <c r="C12" s="337"/>
      <c r="D12" s="337"/>
      <c r="E12" s="337"/>
      <c r="F12" s="337"/>
      <c r="G12" s="6" t="str">
        <f>IF(F13&gt;119,"x","")</f>
        <v/>
      </c>
      <c r="H12" s="43" t="str">
        <f>IF(G12="x","(min. 4,5 VZÄ)","")</f>
        <v/>
      </c>
      <c r="K12" s="2" t="str">
        <f>IF(G12="x",4.5+($F$13-120)*2/160,"")</f>
        <v/>
      </c>
      <c r="R12" s="2" t="s">
        <v>90</v>
      </c>
      <c r="S12" s="2" t="s">
        <v>89</v>
      </c>
      <c r="U12" s="2" t="s">
        <v>121</v>
      </c>
      <c r="V12" s="2" t="s">
        <v>89</v>
      </c>
      <c r="X12" s="2" t="s">
        <v>87</v>
      </c>
      <c r="Y12" s="2" t="s">
        <v>1509</v>
      </c>
      <c r="Z12" s="2" t="s">
        <v>69</v>
      </c>
      <c r="AA12" s="2" t="s">
        <v>176</v>
      </c>
      <c r="AB12" s="2" t="s">
        <v>1715</v>
      </c>
      <c r="AC12" s="2" t="s">
        <v>1716</v>
      </c>
      <c r="AD12" s="181">
        <f t="shared" si="0"/>
        <v>9</v>
      </c>
      <c r="AE12" s="181"/>
    </row>
    <row r="13" spans="1:31" ht="16.5" customHeight="1">
      <c r="A13" s="338" t="s">
        <v>150</v>
      </c>
      <c r="B13" s="338"/>
      <c r="C13" s="338"/>
      <c r="D13" s="338"/>
      <c r="E13" s="338"/>
      <c r="F13" s="7">
        <f>F14+F15</f>
        <v>69</v>
      </c>
      <c r="G13" s="47">
        <f>IF(F13=0,"",LARGE(K10:K12,1))</f>
        <v>2.98</v>
      </c>
      <c r="H13" s="186" t="str">
        <f>IF(G13="","","VZÄ SOLL")</f>
        <v>VZÄ SOLL</v>
      </c>
      <c r="R13" s="2" t="s">
        <v>92</v>
      </c>
      <c r="S13" s="2" t="s">
        <v>91</v>
      </c>
      <c r="U13" s="2" t="s">
        <v>122</v>
      </c>
      <c r="V13" s="2" t="s">
        <v>91</v>
      </c>
      <c r="X13" s="2" t="s">
        <v>89</v>
      </c>
      <c r="Y13" s="2" t="s">
        <v>834</v>
      </c>
      <c r="Z13" s="2" t="s">
        <v>69</v>
      </c>
      <c r="AA13" s="2" t="s">
        <v>176</v>
      </c>
      <c r="AB13" s="2" t="s">
        <v>1717</v>
      </c>
      <c r="AC13" s="2" t="s">
        <v>1718</v>
      </c>
      <c r="AD13" s="181">
        <f t="shared" si="0"/>
        <v>10</v>
      </c>
      <c r="AE13" s="181"/>
    </row>
    <row r="14" spans="1:31">
      <c r="A14" s="173"/>
      <c r="B14" s="173"/>
      <c r="C14" s="173"/>
      <c r="D14" s="173"/>
      <c r="E14" s="173" t="s">
        <v>151</v>
      </c>
      <c r="F14" s="31">
        <v>69</v>
      </c>
      <c r="R14" s="2" t="s">
        <v>94</v>
      </c>
      <c r="S14" s="2" t="s">
        <v>93</v>
      </c>
      <c r="U14" s="2" t="s">
        <v>123</v>
      </c>
      <c r="V14" s="2" t="s">
        <v>93</v>
      </c>
      <c r="X14" s="2" t="s">
        <v>91</v>
      </c>
      <c r="Y14" s="2" t="s">
        <v>909</v>
      </c>
      <c r="Z14" s="2" t="s">
        <v>69</v>
      </c>
      <c r="AA14" s="2" t="s">
        <v>176</v>
      </c>
      <c r="AB14" s="2" t="s">
        <v>1719</v>
      </c>
      <c r="AC14" s="2" t="s">
        <v>1720</v>
      </c>
      <c r="AD14" s="181">
        <f t="shared" si="0"/>
        <v>11</v>
      </c>
      <c r="AE14" s="181"/>
    </row>
    <row r="15" spans="1:31">
      <c r="A15" s="173"/>
      <c r="B15" s="173"/>
      <c r="C15" s="173"/>
      <c r="D15" s="173"/>
      <c r="E15" s="173" t="s">
        <v>152</v>
      </c>
      <c r="F15" s="31"/>
      <c r="H15" s="39"/>
      <c r="R15" s="2" t="s">
        <v>96</v>
      </c>
      <c r="S15" s="2" t="s">
        <v>95</v>
      </c>
      <c r="U15" s="2" t="s">
        <v>124</v>
      </c>
      <c r="V15" s="2" t="s">
        <v>95</v>
      </c>
      <c r="X15" s="2" t="s">
        <v>1721</v>
      </c>
      <c r="Y15"/>
      <c r="Z15" s="2" t="s">
        <v>69</v>
      </c>
      <c r="AA15" s="2" t="s">
        <v>176</v>
      </c>
      <c r="AB15" s="2" t="s">
        <v>1722</v>
      </c>
      <c r="AC15" s="2" t="s">
        <v>1723</v>
      </c>
      <c r="AD15" s="181">
        <f t="shared" si="0"/>
        <v>12</v>
      </c>
      <c r="AE15" s="181"/>
    </row>
    <row r="16" spans="1:31">
      <c r="A16" s="326" t="s">
        <v>48</v>
      </c>
      <c r="B16" s="326"/>
      <c r="C16" s="30">
        <v>4</v>
      </c>
      <c r="D16" s="327" t="s">
        <v>49</v>
      </c>
      <c r="E16" s="327"/>
      <c r="F16" s="7">
        <f>SMALL(J9:J11,1)</f>
        <v>69</v>
      </c>
      <c r="G16" s="44" t="str">
        <f>IF(F16-F13=0,"",F16-F13)</f>
        <v/>
      </c>
      <c r="H16" s="45" t="str">
        <f>IF(G16="","","Delta")</f>
        <v/>
      </c>
      <c r="R16" s="2" t="s">
        <v>98</v>
      </c>
      <c r="S16" s="2" t="s">
        <v>97</v>
      </c>
      <c r="U16" s="2" t="s">
        <v>125</v>
      </c>
      <c r="V16" s="2" t="s">
        <v>97</v>
      </c>
      <c r="W16" s="2">
        <v>1</v>
      </c>
      <c r="X16" s="187" t="str">
        <f>IFERROR(VLOOKUP($Z$2&amp;"-"&amp;W16,AB:AC,2,FALSE),"")</f>
        <v>01011101 - Stülerstraße</v>
      </c>
      <c r="Y16"/>
      <c r="Z16" s="2" t="s">
        <v>69</v>
      </c>
      <c r="AA16" s="2" t="s">
        <v>176</v>
      </c>
      <c r="AB16" s="2" t="s">
        <v>1724</v>
      </c>
      <c r="AC16" s="2" t="s">
        <v>1725</v>
      </c>
      <c r="AD16" s="181">
        <f t="shared" si="0"/>
        <v>13</v>
      </c>
      <c r="AE16" s="181"/>
    </row>
    <row r="17" spans="1:31" ht="29.25" customHeight="1">
      <c r="A17" s="336" t="s">
        <v>165</v>
      </c>
      <c r="B17" s="336"/>
      <c r="C17" s="336"/>
      <c r="D17" s="336"/>
      <c r="E17" s="336"/>
      <c r="F17" s="336"/>
      <c r="G17" s="336"/>
      <c r="H17" s="336"/>
      <c r="R17" s="2" t="s">
        <v>100</v>
      </c>
      <c r="S17" s="2" t="s">
        <v>99</v>
      </c>
      <c r="U17" s="2" t="s">
        <v>126</v>
      </c>
      <c r="V17" s="2" t="s">
        <v>99</v>
      </c>
      <c r="W17" s="2">
        <v>2</v>
      </c>
      <c r="X17" s="187" t="str">
        <f t="shared" ref="X17:X75" si="1">IFERROR(VLOOKUP($Z$2&amp;"-"&amp;W17,AB:AC,2,FALSE),"")</f>
        <v>01011102 - Großer Tiergarten</v>
      </c>
      <c r="Y17"/>
      <c r="Z17" s="2" t="s">
        <v>69</v>
      </c>
      <c r="AA17" s="2" t="s">
        <v>176</v>
      </c>
      <c r="AB17" s="2" t="s">
        <v>1726</v>
      </c>
      <c r="AC17" s="2" t="s">
        <v>1727</v>
      </c>
      <c r="AD17" s="181">
        <f t="shared" si="0"/>
        <v>14</v>
      </c>
      <c r="AE17" s="181"/>
    </row>
    <row r="18" spans="1:31" ht="24">
      <c r="A18" s="38" t="s">
        <v>167</v>
      </c>
      <c r="B18" s="339"/>
      <c r="C18" s="340"/>
      <c r="D18" s="341"/>
      <c r="E18" s="35"/>
      <c r="F18" s="169"/>
      <c r="G18" s="35"/>
      <c r="H18" s="8"/>
      <c r="R18" s="2" t="s">
        <v>102</v>
      </c>
      <c r="S18" s="2" t="s">
        <v>101</v>
      </c>
      <c r="W18" s="2">
        <v>3</v>
      </c>
      <c r="X18" s="187" t="str">
        <f t="shared" si="1"/>
        <v>01011103 - Lützowstraße</v>
      </c>
      <c r="Y18"/>
      <c r="Z18" s="2" t="s">
        <v>69</v>
      </c>
      <c r="AA18" s="2" t="s">
        <v>176</v>
      </c>
      <c r="AB18" s="2" t="s">
        <v>1728</v>
      </c>
      <c r="AC18" s="2" t="s">
        <v>1729</v>
      </c>
      <c r="AD18" s="181">
        <f t="shared" si="0"/>
        <v>15</v>
      </c>
      <c r="AE18" s="181"/>
    </row>
    <row r="19" spans="1:31">
      <c r="A19" s="38" t="s">
        <v>154</v>
      </c>
      <c r="B19" s="328"/>
      <c r="C19" s="328"/>
      <c r="D19" s="328"/>
      <c r="E19" s="174" t="s">
        <v>41</v>
      </c>
      <c r="F19" s="30"/>
      <c r="G19" s="35"/>
      <c r="H19" s="8"/>
      <c r="U19" s="2" t="s">
        <v>160</v>
      </c>
      <c r="W19" s="2">
        <v>4</v>
      </c>
      <c r="X19" s="187" t="str">
        <f t="shared" si="1"/>
        <v>01011104 - Körnerstraße</v>
      </c>
      <c r="Y19"/>
      <c r="Z19" s="2" t="s">
        <v>69</v>
      </c>
      <c r="AA19" s="2" t="s">
        <v>176</v>
      </c>
      <c r="AB19" s="2" t="s">
        <v>1730</v>
      </c>
      <c r="AC19" s="2" t="s">
        <v>1731</v>
      </c>
      <c r="AD19" s="181">
        <f t="shared" si="0"/>
        <v>16</v>
      </c>
      <c r="AE19" s="181"/>
    </row>
    <row r="20" spans="1:31">
      <c r="A20" s="169" t="s">
        <v>155</v>
      </c>
      <c r="B20" s="332"/>
      <c r="C20" s="332"/>
      <c r="D20" s="332"/>
      <c r="E20" s="35"/>
      <c r="F20" s="169"/>
      <c r="G20" s="35"/>
      <c r="H20" s="8"/>
      <c r="Q20" s="10"/>
      <c r="R20" s="2" t="s">
        <v>160</v>
      </c>
      <c r="U20" s="2" t="s">
        <v>127</v>
      </c>
      <c r="V20" s="2" t="s">
        <v>69</v>
      </c>
      <c r="W20" s="2">
        <v>5</v>
      </c>
      <c r="X20" s="187" t="str">
        <f t="shared" si="1"/>
        <v>01011105 - Nördlicher Landwehrkanal</v>
      </c>
      <c r="Y20"/>
      <c r="Z20" s="2" t="s">
        <v>69</v>
      </c>
      <c r="AA20" s="2" t="s">
        <v>176</v>
      </c>
      <c r="AB20" s="2" t="s">
        <v>1732</v>
      </c>
      <c r="AC20" s="2" t="s">
        <v>1733</v>
      </c>
      <c r="AD20" s="181">
        <f t="shared" si="0"/>
        <v>17</v>
      </c>
      <c r="AE20" s="181"/>
    </row>
    <row r="21" spans="1:31">
      <c r="A21" s="169" t="s">
        <v>156</v>
      </c>
      <c r="B21" s="342"/>
      <c r="C21" s="343"/>
      <c r="D21" s="343"/>
      <c r="E21" s="334" t="str">
        <f>IFERROR(IF(SEARCH("http",B21,1)=0,"Bitte inkl. http:// angeben",""),"Bitte inkl. http://  eingeben")</f>
        <v>Bitte inkl. http://  eingeben</v>
      </c>
      <c r="F21" s="335"/>
      <c r="G21" s="335"/>
      <c r="H21" s="335"/>
      <c r="Q21" s="10"/>
      <c r="R21" s="9" t="s">
        <v>103</v>
      </c>
      <c r="S21" s="10" t="s">
        <v>69</v>
      </c>
      <c r="U21" s="2" t="s">
        <v>128</v>
      </c>
      <c r="V21" s="2" t="s">
        <v>71</v>
      </c>
      <c r="W21" s="2">
        <v>6</v>
      </c>
      <c r="X21" s="187" t="str">
        <f t="shared" si="1"/>
        <v>01011201 - Wilhelmstraße</v>
      </c>
      <c r="Y21"/>
      <c r="Z21" s="2" t="s">
        <v>69</v>
      </c>
      <c r="AA21" s="2" t="s">
        <v>176</v>
      </c>
      <c r="AB21" s="2" t="s">
        <v>1734</v>
      </c>
      <c r="AC21" s="2" t="s">
        <v>1735</v>
      </c>
      <c r="AD21" s="181">
        <f t="shared" si="0"/>
        <v>18</v>
      </c>
      <c r="AE21" s="181"/>
    </row>
    <row r="22" spans="1:31">
      <c r="A22" s="169" t="s">
        <v>137</v>
      </c>
      <c r="B22" s="344" t="s">
        <v>111</v>
      </c>
      <c r="C22" s="344"/>
      <c r="D22" s="344"/>
      <c r="E22" s="344"/>
      <c r="F22" s="344"/>
      <c r="G22" s="344"/>
      <c r="H22" s="8"/>
      <c r="Q22" s="10"/>
      <c r="R22" s="9" t="s">
        <v>104</v>
      </c>
      <c r="S22" s="10" t="s">
        <v>71</v>
      </c>
      <c r="U22" s="2" t="s">
        <v>129</v>
      </c>
      <c r="V22" s="2" t="s">
        <v>73</v>
      </c>
      <c r="W22" s="2">
        <v>7</v>
      </c>
      <c r="X22" s="187" t="str">
        <f t="shared" si="1"/>
        <v>01011202 - Unter den Linden Nord</v>
      </c>
      <c r="Y22"/>
      <c r="Z22" s="2" t="s">
        <v>69</v>
      </c>
      <c r="AA22" s="2" t="s">
        <v>176</v>
      </c>
      <c r="AB22" s="2" t="s">
        <v>1736</v>
      </c>
      <c r="AC22" s="2" t="s">
        <v>1737</v>
      </c>
      <c r="AD22" s="181">
        <f t="shared" si="0"/>
        <v>19</v>
      </c>
      <c r="AE22" s="181"/>
    </row>
    <row r="23" spans="1:31">
      <c r="A23" s="169" t="s">
        <v>138</v>
      </c>
      <c r="B23" s="344" t="s">
        <v>160</v>
      </c>
      <c r="C23" s="344"/>
      <c r="D23" s="344"/>
      <c r="E23" s="344"/>
      <c r="F23" s="344"/>
      <c r="G23" s="344"/>
      <c r="H23" s="8"/>
      <c r="Q23" s="10"/>
      <c r="R23" s="9" t="s">
        <v>105</v>
      </c>
      <c r="S23" s="10" t="s">
        <v>73</v>
      </c>
      <c r="U23" s="2" t="s">
        <v>130</v>
      </c>
      <c r="V23" s="2" t="s">
        <v>75</v>
      </c>
      <c r="W23" s="2">
        <v>8</v>
      </c>
      <c r="X23" s="187" t="str">
        <f t="shared" si="1"/>
        <v>01011203 - Unter den Linden Süd</v>
      </c>
      <c r="Y23"/>
      <c r="Z23" s="2" t="s">
        <v>69</v>
      </c>
      <c r="AA23" s="2" t="s">
        <v>176</v>
      </c>
      <c r="AB23" s="2" t="s">
        <v>1738</v>
      </c>
      <c r="AC23" s="2" t="s">
        <v>1739</v>
      </c>
      <c r="AD23" s="181">
        <f t="shared" si="0"/>
        <v>20</v>
      </c>
      <c r="AE23" s="181"/>
    </row>
    <row r="24" spans="1:31" ht="14.25" customHeight="1">
      <c r="A24" s="169" t="s">
        <v>164</v>
      </c>
      <c r="B24" s="344" t="s">
        <v>160</v>
      </c>
      <c r="C24" s="344"/>
      <c r="D24" s="344"/>
      <c r="E24" s="344"/>
      <c r="F24" s="344"/>
      <c r="G24" s="344"/>
      <c r="H24" s="37"/>
      <c r="Q24" s="10"/>
      <c r="R24" s="9" t="s">
        <v>106</v>
      </c>
      <c r="S24" s="10" t="s">
        <v>75</v>
      </c>
      <c r="U24" s="2" t="s">
        <v>131</v>
      </c>
      <c r="V24" s="2" t="s">
        <v>77</v>
      </c>
      <c r="W24" s="2">
        <v>9</v>
      </c>
      <c r="X24" s="187" t="str">
        <f t="shared" si="1"/>
        <v>01011204 - Leipziger Straße</v>
      </c>
      <c r="Y24"/>
      <c r="Z24" s="2" t="s">
        <v>69</v>
      </c>
      <c r="AA24" s="2" t="s">
        <v>176</v>
      </c>
      <c r="AB24" s="2" t="s">
        <v>1740</v>
      </c>
      <c r="AC24" s="2" t="s">
        <v>1741</v>
      </c>
      <c r="AD24" s="181">
        <f t="shared" si="0"/>
        <v>21</v>
      </c>
      <c r="AE24" s="181"/>
    </row>
    <row r="25" spans="1:31">
      <c r="A25" s="337" t="s">
        <v>5</v>
      </c>
      <c r="B25" s="337"/>
      <c r="C25" s="337"/>
      <c r="D25" s="337"/>
      <c r="E25" s="337"/>
      <c r="F25" s="337"/>
      <c r="G25" s="30"/>
      <c r="Q25" s="10"/>
      <c r="R25" s="9" t="s">
        <v>107</v>
      </c>
      <c r="S25" s="10" t="s">
        <v>77</v>
      </c>
      <c r="U25" s="2" t="s">
        <v>132</v>
      </c>
      <c r="V25" s="2" t="s">
        <v>79</v>
      </c>
      <c r="W25" s="2">
        <v>10</v>
      </c>
      <c r="X25" s="187" t="str">
        <f t="shared" si="1"/>
        <v>01011301 - Charitéviertel</v>
      </c>
      <c r="Y25"/>
      <c r="Z25" s="2" t="s">
        <v>69</v>
      </c>
      <c r="AA25" s="2" t="s">
        <v>176</v>
      </c>
      <c r="AB25" s="2" t="s">
        <v>1742</v>
      </c>
      <c r="AC25" s="2" t="s">
        <v>1743</v>
      </c>
      <c r="AD25" s="181">
        <f t="shared" si="0"/>
        <v>22</v>
      </c>
      <c r="AE25" s="181"/>
    </row>
    <row r="26" spans="1:31" ht="14.25" customHeight="1">
      <c r="A26" s="337" t="s">
        <v>6</v>
      </c>
      <c r="B26" s="337"/>
      <c r="C26" s="337"/>
      <c r="D26" s="337"/>
      <c r="E26" s="337"/>
      <c r="F26" s="337"/>
      <c r="G26" s="30"/>
      <c r="Q26" s="10"/>
      <c r="R26" s="9" t="s">
        <v>108</v>
      </c>
      <c r="S26" s="10" t="s">
        <v>79</v>
      </c>
      <c r="U26" s="2" t="s">
        <v>133</v>
      </c>
      <c r="V26" s="2" t="s">
        <v>81</v>
      </c>
      <c r="W26" s="2">
        <v>11</v>
      </c>
      <c r="X26" s="187" t="str">
        <f t="shared" si="1"/>
        <v>01011302 - Oranienburger Straße</v>
      </c>
      <c r="Y26"/>
      <c r="Z26" s="2" t="s">
        <v>69</v>
      </c>
      <c r="AA26" s="2" t="s">
        <v>176</v>
      </c>
      <c r="AB26" s="2" t="s">
        <v>1744</v>
      </c>
      <c r="AC26" s="2" t="s">
        <v>1745</v>
      </c>
      <c r="AD26" s="181">
        <f t="shared" si="0"/>
        <v>23</v>
      </c>
      <c r="AE26" s="181"/>
    </row>
    <row r="27" spans="1:31">
      <c r="A27" s="11" t="s">
        <v>7</v>
      </c>
      <c r="B27" s="345"/>
      <c r="C27" s="345"/>
      <c r="D27" s="345"/>
      <c r="E27" s="345"/>
      <c r="F27" s="345"/>
      <c r="G27" s="30"/>
      <c r="Q27" s="10"/>
      <c r="R27" s="9" t="s">
        <v>109</v>
      </c>
      <c r="S27" s="10" t="s">
        <v>81</v>
      </c>
      <c r="U27" s="2" t="s">
        <v>134</v>
      </c>
      <c r="V27" s="2" t="s">
        <v>83</v>
      </c>
      <c r="W27" s="2">
        <v>12</v>
      </c>
      <c r="X27" s="187" t="str">
        <f t="shared" si="1"/>
        <v>01011303 - Alexanderplatzviertel</v>
      </c>
      <c r="Y27"/>
      <c r="Z27" s="2" t="s">
        <v>69</v>
      </c>
      <c r="AA27" s="2" t="s">
        <v>176</v>
      </c>
      <c r="AB27" s="2" t="s">
        <v>1746</v>
      </c>
      <c r="AC27" s="2" t="s">
        <v>1747</v>
      </c>
      <c r="AD27" s="181">
        <f t="shared" si="0"/>
        <v>24</v>
      </c>
      <c r="AE27" s="181"/>
    </row>
    <row r="28" spans="1:31">
      <c r="A28" s="346" t="s">
        <v>8</v>
      </c>
      <c r="B28" s="347"/>
      <c r="C28" s="347"/>
      <c r="D28" s="347"/>
      <c r="E28" s="347"/>
      <c r="F28" s="347"/>
      <c r="G28" s="347"/>
      <c r="H28" s="347"/>
      <c r="R28" s="9" t="s">
        <v>110</v>
      </c>
      <c r="S28" s="10" t="s">
        <v>83</v>
      </c>
      <c r="U28" s="2" t="s">
        <v>135</v>
      </c>
      <c r="V28" s="2" t="s">
        <v>85</v>
      </c>
      <c r="W28" s="2">
        <v>13</v>
      </c>
      <c r="X28" s="187" t="str">
        <f t="shared" si="1"/>
        <v>01011304 - Karl-Marx-Allee</v>
      </c>
      <c r="Y28"/>
      <c r="Z28" s="2" t="s">
        <v>69</v>
      </c>
      <c r="AA28" s="2" t="s">
        <v>176</v>
      </c>
      <c r="AB28" s="2" t="s">
        <v>1748</v>
      </c>
      <c r="AC28" s="2" t="s">
        <v>1749</v>
      </c>
      <c r="AD28" s="181">
        <f t="shared" si="0"/>
        <v>25</v>
      </c>
      <c r="AE28" s="181"/>
    </row>
    <row r="29" spans="1:31">
      <c r="A29" s="336" t="s">
        <v>9</v>
      </c>
      <c r="B29" s="336"/>
      <c r="C29" s="336"/>
      <c r="D29" s="336"/>
      <c r="E29" s="336"/>
      <c r="F29" s="336"/>
      <c r="G29" s="336"/>
      <c r="H29" s="336"/>
      <c r="I29" s="15"/>
      <c r="U29" s="2" t="s">
        <v>136</v>
      </c>
      <c r="V29" s="2" t="s">
        <v>87</v>
      </c>
      <c r="W29" s="2">
        <v>14</v>
      </c>
      <c r="X29" s="187" t="str">
        <f t="shared" si="1"/>
        <v>01011305 - Heine-Viertel West</v>
      </c>
      <c r="Y29"/>
      <c r="Z29" s="2" t="s">
        <v>69</v>
      </c>
      <c r="AA29" s="2" t="s">
        <v>176</v>
      </c>
      <c r="AB29" s="2" t="s">
        <v>1750</v>
      </c>
      <c r="AC29" s="2" t="s">
        <v>1751</v>
      </c>
      <c r="AD29" s="181">
        <f t="shared" si="0"/>
        <v>26</v>
      </c>
      <c r="AE29" s="181"/>
    </row>
    <row r="30" spans="1:31">
      <c r="A30" s="3" t="s">
        <v>153</v>
      </c>
      <c r="B30" s="7">
        <f>A32+A33+A34+A35</f>
        <v>150</v>
      </c>
      <c r="C30" s="41" t="str">
        <f>IF(SUM(A38:A41)&gt;B30," Prüfen: Anzahl Besucher (Wohnort) &gt; Anzahl (Alter)","")</f>
        <v/>
      </c>
      <c r="D30" s="12"/>
      <c r="E30" s="12"/>
      <c r="F30" s="12"/>
      <c r="G30" s="12"/>
      <c r="H30" s="12"/>
      <c r="I30" s="15"/>
      <c r="W30" s="2">
        <v>15</v>
      </c>
      <c r="X30" s="187" t="str">
        <f t="shared" si="1"/>
        <v>01011306 - Heine-Viertel Ost</v>
      </c>
      <c r="Y30"/>
      <c r="Z30" s="2" t="s">
        <v>69</v>
      </c>
      <c r="AA30" s="2" t="s">
        <v>176</v>
      </c>
      <c r="AB30" s="2" t="s">
        <v>1752</v>
      </c>
      <c r="AC30" s="2" t="s">
        <v>1753</v>
      </c>
      <c r="AD30" s="181">
        <f t="shared" si="0"/>
        <v>27</v>
      </c>
      <c r="AE30" s="181"/>
    </row>
    <row r="31" spans="1:31">
      <c r="A31" s="348" t="s">
        <v>162</v>
      </c>
      <c r="B31" s="348"/>
      <c r="C31" s="348"/>
      <c r="D31" s="348"/>
      <c r="E31" s="348"/>
      <c r="F31" s="348"/>
      <c r="G31" s="348"/>
      <c r="H31" s="348"/>
      <c r="J31" s="15"/>
      <c r="K31" s="15"/>
      <c r="L31" s="15"/>
      <c r="M31" s="15"/>
      <c r="N31" s="15"/>
      <c r="O31" s="15"/>
      <c r="P31" s="15"/>
      <c r="R31" s="2" t="s">
        <v>160</v>
      </c>
      <c r="S31" s="42"/>
      <c r="W31" s="2">
        <v>16</v>
      </c>
      <c r="X31" s="187" t="str">
        <f t="shared" si="1"/>
        <v>01011401 - Invalidenstraße</v>
      </c>
      <c r="Y31"/>
      <c r="Z31" s="2" t="s">
        <v>69</v>
      </c>
      <c r="AA31" s="2" t="s">
        <v>176</v>
      </c>
      <c r="AB31" s="2" t="s">
        <v>1754</v>
      </c>
      <c r="AC31" s="2" t="s">
        <v>1755</v>
      </c>
      <c r="AD31" s="181">
        <f t="shared" si="0"/>
        <v>28</v>
      </c>
      <c r="AE31" s="181"/>
    </row>
    <row r="32" spans="1:31">
      <c r="A32" s="13">
        <f>D32+F32+H32</f>
        <v>33</v>
      </c>
      <c r="B32" s="14" t="s">
        <v>141</v>
      </c>
      <c r="C32" s="170" t="s">
        <v>45</v>
      </c>
      <c r="D32" s="32">
        <v>11</v>
      </c>
      <c r="E32" s="170" t="s">
        <v>46</v>
      </c>
      <c r="F32" s="32">
        <v>1</v>
      </c>
      <c r="G32" s="170" t="s">
        <v>47</v>
      </c>
      <c r="H32" s="32">
        <v>21</v>
      </c>
      <c r="J32" s="15"/>
      <c r="K32" s="15"/>
      <c r="L32" s="15"/>
      <c r="M32" s="15"/>
      <c r="N32" s="15"/>
      <c r="O32" s="15"/>
      <c r="P32" s="15"/>
      <c r="R32" s="2" t="s">
        <v>3</v>
      </c>
      <c r="S32" s="42"/>
      <c r="W32" s="2">
        <v>17</v>
      </c>
      <c r="X32" s="187" t="str">
        <f t="shared" si="1"/>
        <v>01011402 - Arkonaplatz</v>
      </c>
      <c r="Y32"/>
      <c r="Z32" s="2" t="s">
        <v>69</v>
      </c>
      <c r="AA32" s="2" t="s">
        <v>176</v>
      </c>
      <c r="AB32" s="2" t="s">
        <v>1756</v>
      </c>
      <c r="AC32" s="2" t="s">
        <v>1757</v>
      </c>
      <c r="AD32" s="181">
        <f t="shared" si="0"/>
        <v>29</v>
      </c>
      <c r="AE32" s="181"/>
    </row>
    <row r="33" spans="1:31">
      <c r="A33" s="13">
        <f>D33+F33+H33</f>
        <v>36</v>
      </c>
      <c r="B33" s="14" t="s">
        <v>10</v>
      </c>
      <c r="C33" s="170" t="s">
        <v>45</v>
      </c>
      <c r="D33" s="32">
        <v>12</v>
      </c>
      <c r="E33" s="170" t="s">
        <v>46</v>
      </c>
      <c r="F33" s="32">
        <v>2</v>
      </c>
      <c r="G33" s="170" t="s">
        <v>47</v>
      </c>
      <c r="H33" s="32">
        <v>22</v>
      </c>
      <c r="R33" s="2" t="s">
        <v>4</v>
      </c>
      <c r="W33" s="2">
        <v>18</v>
      </c>
      <c r="X33" s="187" t="str">
        <f t="shared" si="1"/>
        <v>01022101 - Huttenkiez</v>
      </c>
      <c r="Y33"/>
      <c r="Z33" s="2" t="s">
        <v>69</v>
      </c>
      <c r="AA33" s="2" t="s">
        <v>176</v>
      </c>
      <c r="AB33" s="2" t="s">
        <v>1758</v>
      </c>
      <c r="AC33" s="2" t="s">
        <v>1759</v>
      </c>
      <c r="AD33" s="181">
        <f t="shared" si="0"/>
        <v>30</v>
      </c>
      <c r="AE33" s="181"/>
    </row>
    <row r="34" spans="1:31">
      <c r="A34" s="13">
        <f>D34+F34+H34</f>
        <v>39</v>
      </c>
      <c r="B34" s="14" t="s">
        <v>11</v>
      </c>
      <c r="C34" s="170" t="s">
        <v>45</v>
      </c>
      <c r="D34" s="32">
        <v>13</v>
      </c>
      <c r="E34" s="170" t="s">
        <v>46</v>
      </c>
      <c r="F34" s="32">
        <v>3</v>
      </c>
      <c r="G34" s="170" t="s">
        <v>47</v>
      </c>
      <c r="H34" s="32">
        <v>23</v>
      </c>
      <c r="R34" s="2" t="s">
        <v>18</v>
      </c>
      <c r="W34" s="2">
        <v>19</v>
      </c>
      <c r="X34" s="187" t="str">
        <f t="shared" si="1"/>
        <v>01022102 - Beusselkiez</v>
      </c>
      <c r="Y34"/>
      <c r="Z34" s="2" t="s">
        <v>69</v>
      </c>
      <c r="AA34" s="2" t="s">
        <v>176</v>
      </c>
      <c r="AB34" s="2" t="s">
        <v>1760</v>
      </c>
      <c r="AC34" s="2" t="s">
        <v>1761</v>
      </c>
      <c r="AD34" s="181">
        <f t="shared" si="0"/>
        <v>31</v>
      </c>
      <c r="AE34" s="181"/>
    </row>
    <row r="35" spans="1:31">
      <c r="A35" s="13">
        <f>D35+F35+H35</f>
        <v>42</v>
      </c>
      <c r="B35" s="16" t="s">
        <v>12</v>
      </c>
      <c r="C35" s="170" t="s">
        <v>45</v>
      </c>
      <c r="D35" s="32">
        <v>14</v>
      </c>
      <c r="E35" s="170" t="s">
        <v>46</v>
      </c>
      <c r="F35" s="32">
        <v>4</v>
      </c>
      <c r="G35" s="170" t="s">
        <v>47</v>
      </c>
      <c r="H35" s="32">
        <v>24</v>
      </c>
      <c r="W35" s="2">
        <v>20</v>
      </c>
      <c r="X35" s="187" t="str">
        <f t="shared" si="1"/>
        <v>01022103 - Westhafen</v>
      </c>
      <c r="Y35"/>
      <c r="Z35" s="2" t="s">
        <v>69</v>
      </c>
      <c r="AA35" s="2" t="s">
        <v>176</v>
      </c>
      <c r="AB35" s="2" t="s">
        <v>1762</v>
      </c>
      <c r="AC35" s="2" t="s">
        <v>1763</v>
      </c>
      <c r="AD35" s="181">
        <f t="shared" si="0"/>
        <v>32</v>
      </c>
      <c r="AE35" s="181"/>
    </row>
    <row r="36" spans="1:31">
      <c r="A36" s="13">
        <f>D36+F36+H36</f>
        <v>45</v>
      </c>
      <c r="B36" s="16" t="s">
        <v>149</v>
      </c>
      <c r="C36" s="170" t="s">
        <v>45</v>
      </c>
      <c r="D36" s="32">
        <v>15</v>
      </c>
      <c r="E36" s="170" t="s">
        <v>46</v>
      </c>
      <c r="F36" s="32">
        <v>5</v>
      </c>
      <c r="G36" s="170" t="s">
        <v>47</v>
      </c>
      <c r="H36" s="32">
        <v>25</v>
      </c>
      <c r="W36" s="2">
        <v>21</v>
      </c>
      <c r="X36" s="187" t="str">
        <f t="shared" si="1"/>
        <v>01022104 - Emdener Straße</v>
      </c>
      <c r="Y36"/>
      <c r="Z36" s="2" t="s">
        <v>69</v>
      </c>
      <c r="AA36" s="2" t="s">
        <v>176</v>
      </c>
      <c r="AB36" s="2" t="s">
        <v>1764</v>
      </c>
      <c r="AC36" s="2" t="s">
        <v>1765</v>
      </c>
      <c r="AD36" s="181">
        <f t="shared" si="0"/>
        <v>33</v>
      </c>
      <c r="AE36" s="181"/>
    </row>
    <row r="37" spans="1:31">
      <c r="A37" s="349" t="s">
        <v>163</v>
      </c>
      <c r="B37" s="349"/>
      <c r="C37" s="349"/>
      <c r="D37" s="349"/>
      <c r="E37" s="349"/>
      <c r="F37" s="349"/>
      <c r="G37" s="349"/>
      <c r="H37" s="349"/>
      <c r="W37" s="2">
        <v>22</v>
      </c>
      <c r="X37" s="187" t="str">
        <f t="shared" si="1"/>
        <v>01022105 - Zwinglistraße</v>
      </c>
      <c r="Y37"/>
      <c r="Z37" s="2" t="s">
        <v>69</v>
      </c>
      <c r="AA37" s="2" t="s">
        <v>176</v>
      </c>
      <c r="AB37" s="2" t="s">
        <v>1766</v>
      </c>
      <c r="AC37" s="2" t="s">
        <v>1767</v>
      </c>
      <c r="AD37" s="181">
        <f t="shared" si="0"/>
        <v>34</v>
      </c>
      <c r="AE37" s="181"/>
    </row>
    <row r="38" spans="1:31">
      <c r="A38" s="32">
        <v>12</v>
      </c>
      <c r="B38" s="17" t="s">
        <v>13</v>
      </c>
      <c r="C38" s="17"/>
      <c r="D38" s="40"/>
      <c r="E38" s="17"/>
      <c r="F38" s="17"/>
      <c r="G38" s="17"/>
      <c r="H38" s="17"/>
      <c r="W38" s="2">
        <v>23</v>
      </c>
      <c r="X38" s="187" t="str">
        <f t="shared" si="1"/>
        <v>01022106 - Elberfelder Straße</v>
      </c>
      <c r="Y38"/>
      <c r="Z38" s="2" t="s">
        <v>69</v>
      </c>
      <c r="AA38" s="2" t="s">
        <v>176</v>
      </c>
      <c r="AB38" s="2" t="s">
        <v>1768</v>
      </c>
      <c r="AC38" s="2" t="s">
        <v>1769</v>
      </c>
      <c r="AD38" s="181">
        <f t="shared" si="0"/>
        <v>35</v>
      </c>
      <c r="AE38" s="181"/>
    </row>
    <row r="39" spans="1:31">
      <c r="A39" s="32">
        <v>24</v>
      </c>
      <c r="B39" s="17" t="s">
        <v>14</v>
      </c>
      <c r="C39" s="17"/>
      <c r="D39" s="17"/>
      <c r="E39" s="17"/>
      <c r="F39" s="17"/>
      <c r="G39" s="17"/>
      <c r="H39" s="17"/>
      <c r="W39" s="2">
        <v>24</v>
      </c>
      <c r="X39" s="187" t="str">
        <f t="shared" si="1"/>
        <v>01022201 - Stephankiez</v>
      </c>
      <c r="Y39"/>
      <c r="Z39" s="2" t="s">
        <v>69</v>
      </c>
      <c r="AA39" s="2" t="s">
        <v>176</v>
      </c>
      <c r="AB39" s="2" t="s">
        <v>1770</v>
      </c>
      <c r="AC39" s="2" t="s">
        <v>1771</v>
      </c>
      <c r="AD39" s="181">
        <f t="shared" si="0"/>
        <v>36</v>
      </c>
      <c r="AE39" s="181"/>
    </row>
    <row r="40" spans="1:31">
      <c r="A40" s="32">
        <v>36</v>
      </c>
      <c r="B40" s="17" t="s">
        <v>16</v>
      </c>
      <c r="C40" s="17"/>
      <c r="D40" s="17"/>
      <c r="E40" s="17"/>
      <c r="F40" s="17"/>
      <c r="G40" s="17"/>
      <c r="H40" s="17"/>
      <c r="W40" s="2">
        <v>25</v>
      </c>
      <c r="X40" s="187" t="str">
        <f t="shared" si="1"/>
        <v>01022202 - Heidestraße</v>
      </c>
      <c r="Y40"/>
      <c r="Z40" s="2" t="s">
        <v>69</v>
      </c>
      <c r="AA40" s="2" t="s">
        <v>176</v>
      </c>
      <c r="AB40" s="2" t="s">
        <v>1772</v>
      </c>
      <c r="AC40" s="2" t="s">
        <v>1773</v>
      </c>
      <c r="AD40" s="181">
        <f t="shared" si="0"/>
        <v>37</v>
      </c>
      <c r="AE40" s="181"/>
    </row>
    <row r="41" spans="1:31">
      <c r="A41" s="32">
        <v>1</v>
      </c>
      <c r="B41" s="17" t="s">
        <v>15</v>
      </c>
      <c r="C41" s="17"/>
      <c r="D41" s="17"/>
      <c r="E41" s="17"/>
      <c r="F41" s="17"/>
      <c r="G41" s="17"/>
      <c r="H41" s="17"/>
      <c r="W41" s="2">
        <v>26</v>
      </c>
      <c r="X41" s="187" t="str">
        <f t="shared" si="1"/>
        <v>01022203 - Lübecker Straße</v>
      </c>
      <c r="Y41"/>
      <c r="Z41" s="2" t="s">
        <v>69</v>
      </c>
      <c r="AA41" s="2" t="s">
        <v>176</v>
      </c>
      <c r="AB41" s="2" t="s">
        <v>1774</v>
      </c>
      <c r="AC41" s="2" t="s">
        <v>1775</v>
      </c>
      <c r="AD41" s="181">
        <f t="shared" si="0"/>
        <v>38</v>
      </c>
      <c r="AE41" s="181"/>
    </row>
    <row r="42" spans="1:31">
      <c r="A42" s="336" t="s">
        <v>17</v>
      </c>
      <c r="B42" s="336"/>
      <c r="C42" s="336"/>
      <c r="D42" s="336"/>
      <c r="E42" s="336"/>
      <c r="F42" s="336"/>
      <c r="G42" s="336"/>
      <c r="H42" s="336"/>
      <c r="W42" s="2">
        <v>27</v>
      </c>
      <c r="X42" s="187" t="str">
        <f t="shared" si="1"/>
        <v>01022204 - Thomasiusstraße</v>
      </c>
      <c r="Y42"/>
      <c r="Z42" s="2" t="s">
        <v>69</v>
      </c>
      <c r="AA42" s="2" t="s">
        <v>176</v>
      </c>
      <c r="AB42" s="2" t="s">
        <v>1776</v>
      </c>
      <c r="AC42" s="2" t="s">
        <v>1777</v>
      </c>
      <c r="AD42" s="181">
        <f t="shared" si="0"/>
        <v>39</v>
      </c>
      <c r="AE42" s="181"/>
    </row>
    <row r="43" spans="1:31">
      <c r="A43" s="3" t="s">
        <v>153</v>
      </c>
      <c r="B43" s="7">
        <f>D43+F43+H43</f>
        <v>48</v>
      </c>
      <c r="C43" s="170" t="s">
        <v>45</v>
      </c>
      <c r="D43" s="32">
        <v>16</v>
      </c>
      <c r="E43" s="170" t="s">
        <v>46</v>
      </c>
      <c r="F43" s="32">
        <v>6</v>
      </c>
      <c r="G43" s="170" t="s">
        <v>47</v>
      </c>
      <c r="H43" s="32">
        <v>26</v>
      </c>
      <c r="W43" s="2">
        <v>28</v>
      </c>
      <c r="X43" s="187" t="str">
        <f t="shared" si="1"/>
        <v>01022205 - Zillesiedlung</v>
      </c>
      <c r="Y43"/>
      <c r="Z43" s="2" t="s">
        <v>69</v>
      </c>
      <c r="AA43" s="2" t="s">
        <v>176</v>
      </c>
      <c r="AB43" s="2" t="s">
        <v>1778</v>
      </c>
      <c r="AC43" s="2" t="s">
        <v>1779</v>
      </c>
      <c r="AD43" s="181">
        <f t="shared" si="0"/>
        <v>40</v>
      </c>
      <c r="AE43" s="181"/>
    </row>
    <row r="44" spans="1:31" ht="15.95" customHeight="1">
      <c r="A44" s="336" t="s">
        <v>37</v>
      </c>
      <c r="B44" s="336"/>
      <c r="C44" s="336"/>
      <c r="D44" s="336"/>
      <c r="E44" s="336"/>
      <c r="F44" s="336"/>
      <c r="G44" s="336"/>
      <c r="H44" s="336"/>
      <c r="W44" s="2">
        <v>29</v>
      </c>
      <c r="X44" s="187" t="str">
        <f t="shared" si="1"/>
        <v>01022206 - Lüneburger Straße</v>
      </c>
      <c r="Y44"/>
      <c r="Z44" s="2" t="s">
        <v>69</v>
      </c>
      <c r="AA44" s="2" t="s">
        <v>176</v>
      </c>
      <c r="AB44" s="2" t="s">
        <v>1780</v>
      </c>
      <c r="AC44" s="2" t="s">
        <v>1781</v>
      </c>
      <c r="AD44" s="181">
        <f t="shared" si="0"/>
        <v>41</v>
      </c>
      <c r="AE44" s="181"/>
    </row>
    <row r="45" spans="1:31" ht="23.25" customHeight="1">
      <c r="A45" s="32">
        <v>123</v>
      </c>
      <c r="B45" s="33" t="s">
        <v>19</v>
      </c>
      <c r="W45" s="2">
        <v>30</v>
      </c>
      <c r="X45" s="187" t="str">
        <f t="shared" si="1"/>
        <v>01022207 - Hansaviertel</v>
      </c>
      <c r="Y45"/>
      <c r="Z45" s="2" t="s">
        <v>71</v>
      </c>
      <c r="AA45" s="2" t="s">
        <v>1304</v>
      </c>
      <c r="AB45" s="2" t="s">
        <v>1782</v>
      </c>
      <c r="AC45" s="2" t="s">
        <v>1783</v>
      </c>
      <c r="AD45" s="181">
        <f t="shared" si="0"/>
        <v>1</v>
      </c>
      <c r="AE45" s="181"/>
    </row>
    <row r="46" spans="1:31" ht="18" customHeight="1">
      <c r="A46" s="13">
        <f>D46+F46+H46</f>
        <v>900</v>
      </c>
      <c r="B46" s="33" t="s">
        <v>20</v>
      </c>
      <c r="C46" s="170" t="s">
        <v>45</v>
      </c>
      <c r="D46" s="32">
        <v>400</v>
      </c>
      <c r="E46" s="170" t="s">
        <v>46</v>
      </c>
      <c r="F46" s="32">
        <v>300</v>
      </c>
      <c r="G46" s="170" t="s">
        <v>47</v>
      </c>
      <c r="H46" s="32">
        <v>200</v>
      </c>
      <c r="I46" s="15"/>
      <c r="W46" s="2">
        <v>31</v>
      </c>
      <c r="X46" s="187" t="str">
        <f t="shared" si="1"/>
        <v>01033101 - Soldiner Straße</v>
      </c>
      <c r="Y46"/>
      <c r="Z46" s="2" t="s">
        <v>71</v>
      </c>
      <c r="AA46" s="2" t="s">
        <v>1304</v>
      </c>
      <c r="AB46" s="2" t="s">
        <v>1784</v>
      </c>
      <c r="AC46" s="2" t="s">
        <v>1785</v>
      </c>
      <c r="AD46" s="181">
        <f t="shared" si="0"/>
        <v>2</v>
      </c>
      <c r="AE46" s="181"/>
    </row>
    <row r="47" spans="1:31">
      <c r="A47" s="336" t="s">
        <v>38</v>
      </c>
      <c r="B47" s="336"/>
      <c r="C47" s="336"/>
      <c r="D47" s="336"/>
      <c r="E47" s="336"/>
      <c r="F47" s="336"/>
      <c r="G47" s="336"/>
      <c r="H47" s="336"/>
      <c r="W47" s="2">
        <v>32</v>
      </c>
      <c r="X47" s="187" t="str">
        <f t="shared" si="1"/>
        <v>01033102 - Gesundbrunnen</v>
      </c>
      <c r="Y47"/>
      <c r="Z47" s="2" t="s">
        <v>71</v>
      </c>
      <c r="AA47" s="2" t="s">
        <v>1304</v>
      </c>
      <c r="AB47" s="2" t="s">
        <v>1786</v>
      </c>
      <c r="AC47" s="2" t="s">
        <v>1787</v>
      </c>
      <c r="AD47" s="181">
        <f t="shared" si="0"/>
        <v>3</v>
      </c>
      <c r="AE47" s="181"/>
    </row>
    <row r="48" spans="1:31" ht="17.25">
      <c r="A48" s="32">
        <v>234</v>
      </c>
      <c r="B48" s="34" t="s">
        <v>145</v>
      </c>
      <c r="C48" s="18"/>
      <c r="J48" s="15"/>
      <c r="K48" s="15"/>
      <c r="L48" s="15"/>
      <c r="M48" s="15"/>
      <c r="N48" s="15"/>
      <c r="O48" s="15"/>
      <c r="P48" s="19"/>
      <c r="W48" s="2">
        <v>33</v>
      </c>
      <c r="X48" s="187" t="str">
        <f t="shared" si="1"/>
        <v>01033201 - Brunnenstraße</v>
      </c>
      <c r="Y48"/>
      <c r="Z48" s="2" t="s">
        <v>71</v>
      </c>
      <c r="AA48" s="2" t="s">
        <v>1304</v>
      </c>
      <c r="AB48" s="2" t="s">
        <v>1788</v>
      </c>
      <c r="AC48" s="2" t="s">
        <v>1789</v>
      </c>
      <c r="AD48" s="181">
        <f t="shared" si="0"/>
        <v>4</v>
      </c>
      <c r="AE48" s="181"/>
    </row>
    <row r="49" spans="1:31" ht="15" customHeight="1">
      <c r="A49" s="36"/>
      <c r="B49" s="36"/>
      <c r="C49" s="18"/>
      <c r="W49" s="2">
        <v>34</v>
      </c>
      <c r="X49" s="187" t="str">
        <f t="shared" si="1"/>
        <v>01033202 - Humboldthain Süd</v>
      </c>
      <c r="Y49"/>
      <c r="Z49" s="2" t="s">
        <v>71</v>
      </c>
      <c r="AA49" s="2" t="s">
        <v>1304</v>
      </c>
      <c r="AB49" s="2" t="s">
        <v>1790</v>
      </c>
      <c r="AC49" s="2" t="s">
        <v>1791</v>
      </c>
      <c r="AD49" s="181">
        <f t="shared" si="0"/>
        <v>5</v>
      </c>
      <c r="AE49" s="181"/>
    </row>
    <row r="50" spans="1:31">
      <c r="A50" s="336" t="s">
        <v>36</v>
      </c>
      <c r="B50" s="336"/>
      <c r="C50" s="336"/>
      <c r="D50" s="336"/>
      <c r="E50" s="336"/>
      <c r="F50" s="336"/>
      <c r="G50" s="336"/>
      <c r="H50" s="336"/>
      <c r="W50" s="2">
        <v>35</v>
      </c>
      <c r="X50" s="187" t="str">
        <f t="shared" si="1"/>
        <v>01033203 - Humboldthain Nordwest</v>
      </c>
      <c r="Y50"/>
      <c r="Z50" s="2" t="s">
        <v>71</v>
      </c>
      <c r="AA50" s="2" t="s">
        <v>1304</v>
      </c>
      <c r="AB50" s="2" t="s">
        <v>1792</v>
      </c>
      <c r="AC50" s="2" t="s">
        <v>1793</v>
      </c>
      <c r="AD50" s="181">
        <f t="shared" si="0"/>
        <v>6</v>
      </c>
      <c r="AE50" s="181"/>
    </row>
    <row r="51" spans="1:31">
      <c r="A51" s="351" t="s">
        <v>21</v>
      </c>
      <c r="B51" s="351"/>
      <c r="C51" s="351"/>
      <c r="D51" s="351"/>
      <c r="E51" s="351"/>
      <c r="F51" s="351"/>
      <c r="G51" s="351"/>
      <c r="H51" s="351"/>
      <c r="I51" s="15"/>
      <c r="W51" s="2">
        <v>36</v>
      </c>
      <c r="X51" s="187" t="str">
        <f t="shared" si="1"/>
        <v>01044101 - Rehberge</v>
      </c>
      <c r="Y51"/>
      <c r="Z51" s="2" t="s">
        <v>71</v>
      </c>
      <c r="AA51" s="2" t="s">
        <v>1304</v>
      </c>
      <c r="AB51" s="2" t="s">
        <v>1794</v>
      </c>
      <c r="AC51" s="2" t="s">
        <v>1795</v>
      </c>
      <c r="AD51" s="181">
        <f t="shared" si="0"/>
        <v>7</v>
      </c>
      <c r="AE51" s="181"/>
    </row>
    <row r="52" spans="1:31" ht="17.25">
      <c r="A52" s="32">
        <v>4</v>
      </c>
      <c r="B52" s="20" t="s">
        <v>22</v>
      </c>
      <c r="C52" s="21"/>
      <c r="D52" s="21"/>
      <c r="E52" s="21"/>
      <c r="F52" s="21"/>
      <c r="G52" s="21"/>
      <c r="H52" s="21"/>
      <c r="I52" s="25"/>
      <c r="W52" s="2">
        <v>37</v>
      </c>
      <c r="X52" s="187" t="str">
        <f t="shared" si="1"/>
        <v>01044102 - Schillerpark</v>
      </c>
      <c r="Y52"/>
      <c r="Z52" s="2" t="s">
        <v>71</v>
      </c>
      <c r="AA52" s="2" t="s">
        <v>1304</v>
      </c>
      <c r="AB52" s="2" t="s">
        <v>1796</v>
      </c>
      <c r="AC52" s="2" t="s">
        <v>1797</v>
      </c>
      <c r="AD52" s="181">
        <f t="shared" si="0"/>
        <v>8</v>
      </c>
      <c r="AE52" s="181"/>
    </row>
    <row r="53" spans="1:31" ht="17.25">
      <c r="A53" s="32">
        <v>2</v>
      </c>
      <c r="B53" s="22" t="s">
        <v>23</v>
      </c>
      <c r="C53" s="23"/>
      <c r="D53" s="23"/>
      <c r="E53" s="23"/>
      <c r="F53" s="23"/>
      <c r="G53" s="23"/>
      <c r="H53" s="23"/>
      <c r="I53" s="25"/>
      <c r="J53" s="15"/>
      <c r="K53" s="15"/>
      <c r="L53" s="15"/>
      <c r="M53" s="15"/>
      <c r="N53" s="15"/>
      <c r="O53" s="15"/>
      <c r="P53" s="15"/>
      <c r="Q53" s="15"/>
      <c r="W53" s="2">
        <v>38</v>
      </c>
      <c r="X53" s="187" t="str">
        <f t="shared" si="1"/>
        <v>01044103 - Westliche Müllerstraße</v>
      </c>
      <c r="Y53"/>
      <c r="Z53" s="2" t="s">
        <v>71</v>
      </c>
      <c r="AA53" s="2" t="s">
        <v>1304</v>
      </c>
      <c r="AB53" s="2" t="s">
        <v>1798</v>
      </c>
      <c r="AC53" s="2" t="s">
        <v>1799</v>
      </c>
      <c r="AD53" s="181">
        <f t="shared" si="0"/>
        <v>9</v>
      </c>
      <c r="AE53" s="181"/>
    </row>
    <row r="54" spans="1:31" ht="17.25">
      <c r="A54" s="352" t="s">
        <v>50</v>
      </c>
      <c r="B54" s="352"/>
      <c r="C54" s="352"/>
      <c r="D54" s="352"/>
      <c r="E54" s="352"/>
      <c r="F54" s="352"/>
      <c r="G54" s="352"/>
      <c r="H54" s="352"/>
      <c r="I54" s="25"/>
      <c r="J54" s="25"/>
      <c r="K54" s="25"/>
      <c r="L54" s="25"/>
      <c r="M54" s="25"/>
      <c r="N54" s="25"/>
      <c r="O54" s="25"/>
      <c r="P54" s="15"/>
      <c r="Q54" s="15"/>
      <c r="R54" s="15"/>
      <c r="S54" s="15"/>
      <c r="T54" s="15"/>
      <c r="U54" s="15"/>
      <c r="V54" s="15"/>
      <c r="W54" s="2">
        <v>39</v>
      </c>
      <c r="X54" s="187" t="str">
        <f t="shared" si="1"/>
        <v>01044201 - Reinickendorfer Straße</v>
      </c>
      <c r="Y54"/>
      <c r="Z54" s="2" t="s">
        <v>71</v>
      </c>
      <c r="AA54" s="2" t="s">
        <v>1304</v>
      </c>
      <c r="AB54" s="2" t="s">
        <v>1800</v>
      </c>
      <c r="AC54" s="2" t="s">
        <v>1801</v>
      </c>
      <c r="AD54" s="181">
        <f t="shared" si="0"/>
        <v>10</v>
      </c>
      <c r="AE54" s="181"/>
    </row>
    <row r="55" spans="1:31" ht="17.25">
      <c r="A55" s="350" t="s">
        <v>62</v>
      </c>
      <c r="B55" s="350"/>
      <c r="C55" s="350"/>
      <c r="D55" s="350"/>
      <c r="E55" s="350"/>
      <c r="F55" s="350"/>
      <c r="G55" s="350"/>
      <c r="H55" s="350"/>
      <c r="I55" s="25"/>
      <c r="J55" s="25"/>
      <c r="K55" s="25"/>
      <c r="L55" s="25"/>
      <c r="M55" s="25"/>
      <c r="N55" s="25"/>
      <c r="O55" s="25"/>
      <c r="P55" s="15"/>
      <c r="Q55" s="15"/>
      <c r="R55" s="15"/>
      <c r="S55" s="15"/>
      <c r="T55" s="15"/>
      <c r="U55" s="15"/>
      <c r="V55" s="15"/>
      <c r="W55" s="2">
        <v>40</v>
      </c>
      <c r="X55" s="187" t="str">
        <f t="shared" si="1"/>
        <v>01044202 - Sparrplatz</v>
      </c>
      <c r="Y55"/>
      <c r="Z55" s="2" t="s">
        <v>71</v>
      </c>
      <c r="AA55" s="2" t="s">
        <v>1304</v>
      </c>
      <c r="AB55" s="2" t="s">
        <v>1802</v>
      </c>
      <c r="AC55" s="2" t="s">
        <v>1803</v>
      </c>
      <c r="AD55" s="181">
        <f t="shared" si="0"/>
        <v>11</v>
      </c>
      <c r="AE55" s="181"/>
    </row>
    <row r="56" spans="1:31" ht="17.25">
      <c r="A56" s="338" t="s">
        <v>63</v>
      </c>
      <c r="B56" s="338"/>
      <c r="C56" s="32">
        <v>40</v>
      </c>
      <c r="D56" s="169"/>
      <c r="E56" s="24"/>
      <c r="F56" s="169"/>
      <c r="G56" s="24"/>
      <c r="H56" s="8"/>
      <c r="I56" s="25"/>
      <c r="J56" s="25"/>
      <c r="K56" s="25"/>
      <c r="L56" s="25"/>
      <c r="M56" s="25"/>
      <c r="N56" s="25"/>
      <c r="O56" s="25"/>
      <c r="P56" s="15"/>
      <c r="Q56" s="15"/>
      <c r="R56" s="15"/>
      <c r="S56" s="15"/>
      <c r="T56" s="15"/>
      <c r="U56" s="15"/>
      <c r="V56" s="15"/>
      <c r="W56" s="2">
        <v>41</v>
      </c>
      <c r="X56" s="187" t="str">
        <f t="shared" si="1"/>
        <v>01044203 - Leopoldplatz</v>
      </c>
      <c r="Y56"/>
      <c r="Z56" s="2" t="s">
        <v>71</v>
      </c>
      <c r="AA56" s="2" t="s">
        <v>1304</v>
      </c>
      <c r="AB56" s="2" t="s">
        <v>1804</v>
      </c>
      <c r="AC56" s="2" t="s">
        <v>1805</v>
      </c>
      <c r="AD56" s="181">
        <f t="shared" si="0"/>
        <v>12</v>
      </c>
      <c r="AE56" s="181"/>
    </row>
    <row r="57" spans="1:31">
      <c r="A57" s="338" t="s">
        <v>64</v>
      </c>
      <c r="B57" s="338"/>
      <c r="C57" s="32">
        <v>5</v>
      </c>
      <c r="D57" s="169"/>
      <c r="E57" s="24"/>
      <c r="F57" s="169"/>
      <c r="G57" s="24"/>
      <c r="H57" s="8"/>
      <c r="I57" s="15"/>
      <c r="J57" s="15"/>
      <c r="K57" s="15"/>
      <c r="L57" s="15"/>
      <c r="M57" s="15"/>
      <c r="N57" s="15"/>
      <c r="O57" s="15"/>
      <c r="P57" s="15"/>
      <c r="Q57" s="15"/>
      <c r="R57" s="15"/>
      <c r="S57" s="15"/>
      <c r="T57" s="15"/>
      <c r="U57" s="15"/>
      <c r="V57" s="15"/>
      <c r="W57" s="2">
        <v>42</v>
      </c>
      <c r="X57" s="187" t="str">
        <f t="shared" si="1"/>
        <v/>
      </c>
      <c r="Y57"/>
      <c r="Z57" s="2" t="s">
        <v>71</v>
      </c>
      <c r="AA57" s="2" t="s">
        <v>1304</v>
      </c>
      <c r="AB57" s="2" t="s">
        <v>1806</v>
      </c>
      <c r="AC57" s="2" t="s">
        <v>1807</v>
      </c>
      <c r="AD57" s="181">
        <f t="shared" si="0"/>
        <v>13</v>
      </c>
      <c r="AE57" s="181"/>
    </row>
    <row r="58" spans="1:31">
      <c r="A58" s="169" t="s">
        <v>65</v>
      </c>
      <c r="B58" s="344" t="s">
        <v>103</v>
      </c>
      <c r="C58" s="344"/>
      <c r="D58" s="344"/>
      <c r="E58" s="344"/>
      <c r="F58" s="344"/>
      <c r="G58" s="24"/>
      <c r="H58" s="8"/>
      <c r="I58" s="15"/>
      <c r="J58" s="15"/>
      <c r="K58" s="15"/>
      <c r="L58" s="15"/>
      <c r="M58" s="15"/>
      <c r="N58" s="15"/>
      <c r="O58" s="15"/>
      <c r="P58" s="15"/>
      <c r="Q58" s="15"/>
      <c r="R58" s="15"/>
      <c r="S58" s="15"/>
      <c r="T58" s="15"/>
      <c r="U58" s="15"/>
      <c r="V58" s="15"/>
      <c r="W58" s="2">
        <v>43</v>
      </c>
      <c r="X58" s="187" t="str">
        <f t="shared" si="1"/>
        <v/>
      </c>
      <c r="Y58"/>
      <c r="Z58" s="2" t="s">
        <v>71</v>
      </c>
      <c r="AA58" s="2" t="s">
        <v>1304</v>
      </c>
      <c r="AB58" s="2" t="s">
        <v>1808</v>
      </c>
      <c r="AC58" s="2" t="s">
        <v>1809</v>
      </c>
      <c r="AD58" s="181">
        <f t="shared" si="0"/>
        <v>14</v>
      </c>
      <c r="AE58" s="181"/>
    </row>
    <row r="59" spans="1:31">
      <c r="A59" s="169" t="s">
        <v>66</v>
      </c>
      <c r="B59" s="353" t="s">
        <v>82</v>
      </c>
      <c r="C59" s="354"/>
      <c r="D59" s="354"/>
      <c r="E59" s="354"/>
      <c r="F59" s="354"/>
      <c r="G59" s="355"/>
      <c r="H59" s="37" t="str">
        <f>IF(OR(B59="",B59="keine Auswahl getroffen"),"",IF(OR(B59=B60,B61=B59),"r",""))</f>
        <v/>
      </c>
      <c r="J59" s="15"/>
      <c r="K59" s="15"/>
      <c r="L59" s="15"/>
      <c r="M59" s="15"/>
      <c r="N59" s="15"/>
      <c r="O59" s="15"/>
      <c r="P59" s="15"/>
      <c r="Q59" s="15"/>
      <c r="R59" s="15"/>
      <c r="S59" s="15"/>
      <c r="T59" s="15"/>
      <c r="U59" s="15"/>
      <c r="V59" s="15"/>
      <c r="W59" s="2">
        <v>44</v>
      </c>
      <c r="X59" s="187" t="str">
        <f t="shared" si="1"/>
        <v/>
      </c>
      <c r="Y59"/>
      <c r="Z59" s="2" t="s">
        <v>71</v>
      </c>
      <c r="AA59" s="2" t="s">
        <v>1304</v>
      </c>
      <c r="AB59" s="2" t="s">
        <v>1810</v>
      </c>
      <c r="AC59" s="2" t="s">
        <v>1811</v>
      </c>
      <c r="AD59" s="181">
        <f t="shared" si="0"/>
        <v>15</v>
      </c>
      <c r="AE59" s="181"/>
    </row>
    <row r="60" spans="1:31">
      <c r="A60" s="169" t="s">
        <v>67</v>
      </c>
      <c r="B60" s="353" t="s">
        <v>72</v>
      </c>
      <c r="C60" s="354"/>
      <c r="D60" s="354"/>
      <c r="E60" s="354"/>
      <c r="F60" s="354"/>
      <c r="G60" s="355"/>
      <c r="H60" s="37" t="str">
        <f>IF(OR(B60="",B60="keine Auswahl getroffen"),"",IF(OR(B60=B61,B59=B60),"r",""))</f>
        <v/>
      </c>
      <c r="J60" s="15"/>
      <c r="K60" s="15"/>
      <c r="L60" s="15"/>
      <c r="M60" s="15"/>
      <c r="N60" s="15"/>
      <c r="O60" s="15"/>
      <c r="P60" s="15"/>
      <c r="Q60" s="15"/>
      <c r="R60" s="15"/>
      <c r="S60" s="15"/>
      <c r="T60" s="15"/>
      <c r="U60" s="15"/>
      <c r="V60" s="15"/>
      <c r="W60" s="2">
        <v>45</v>
      </c>
      <c r="X60" s="187" t="str">
        <f t="shared" si="1"/>
        <v/>
      </c>
      <c r="Y60"/>
      <c r="Z60" s="2" t="s">
        <v>71</v>
      </c>
      <c r="AA60" s="2" t="s">
        <v>1304</v>
      </c>
      <c r="AB60" s="2" t="s">
        <v>1812</v>
      </c>
      <c r="AC60" s="2" t="s">
        <v>1813</v>
      </c>
      <c r="AD60" s="181">
        <f t="shared" si="0"/>
        <v>16</v>
      </c>
      <c r="AE60" s="181"/>
    </row>
    <row r="61" spans="1:31">
      <c r="A61" s="169" t="s">
        <v>68</v>
      </c>
      <c r="B61" s="353" t="s">
        <v>160</v>
      </c>
      <c r="C61" s="354"/>
      <c r="D61" s="354"/>
      <c r="E61" s="354"/>
      <c r="F61" s="354"/>
      <c r="G61" s="355"/>
      <c r="H61" s="37" t="str">
        <f>IF(OR(B61="",B61="keine Auswahl getroffen"),"",IF(OR(B61=B60,B59=B61),"r",""))</f>
        <v/>
      </c>
      <c r="R61" s="15"/>
      <c r="S61" s="15"/>
      <c r="T61" s="15"/>
      <c r="U61" s="15"/>
      <c r="V61" s="15"/>
      <c r="W61" s="2">
        <v>46</v>
      </c>
      <c r="X61" s="187" t="str">
        <f t="shared" si="1"/>
        <v/>
      </c>
      <c r="Y61"/>
      <c r="Z61" s="2" t="s">
        <v>71</v>
      </c>
      <c r="AA61" s="2" t="s">
        <v>1304</v>
      </c>
      <c r="AB61" s="2" t="s">
        <v>1814</v>
      </c>
      <c r="AC61" s="2" t="s">
        <v>1815</v>
      </c>
      <c r="AD61" s="181">
        <f t="shared" si="0"/>
        <v>17</v>
      </c>
      <c r="AE61" s="181"/>
    </row>
    <row r="62" spans="1:31">
      <c r="A62" s="350" t="s">
        <v>161</v>
      </c>
      <c r="B62" s="350"/>
      <c r="C62" s="350"/>
      <c r="D62" s="350"/>
      <c r="E62" s="350"/>
      <c r="F62" s="350"/>
      <c r="G62" s="350"/>
      <c r="H62" s="350"/>
      <c r="I62" s="39"/>
      <c r="W62" s="2">
        <v>47</v>
      </c>
      <c r="X62" s="187" t="str">
        <f t="shared" si="1"/>
        <v/>
      </c>
      <c r="Y62"/>
      <c r="Z62" s="2" t="s">
        <v>71</v>
      </c>
      <c r="AA62" s="2" t="s">
        <v>1304</v>
      </c>
      <c r="AB62" s="2" t="s">
        <v>1816</v>
      </c>
      <c r="AC62" s="2" t="s">
        <v>1817</v>
      </c>
      <c r="AD62" s="181">
        <f t="shared" si="0"/>
        <v>18</v>
      </c>
      <c r="AE62" s="181"/>
    </row>
    <row r="63" spans="1:31">
      <c r="A63" s="338" t="s">
        <v>143</v>
      </c>
      <c r="B63" s="338"/>
      <c r="C63" s="170" t="s">
        <v>45</v>
      </c>
      <c r="D63" s="30">
        <v>23</v>
      </c>
      <c r="E63" s="170" t="s">
        <v>46</v>
      </c>
      <c r="F63" s="30">
        <v>43</v>
      </c>
      <c r="G63" s="170" t="s">
        <v>47</v>
      </c>
      <c r="H63" s="30"/>
      <c r="W63" s="2">
        <v>48</v>
      </c>
      <c r="X63" s="187" t="str">
        <f t="shared" si="1"/>
        <v/>
      </c>
      <c r="Y63"/>
      <c r="Z63" s="2" t="s">
        <v>71</v>
      </c>
      <c r="AA63" s="2" t="s">
        <v>1304</v>
      </c>
      <c r="AB63" s="2" t="s">
        <v>1818</v>
      </c>
      <c r="AC63" s="2" t="s">
        <v>1819</v>
      </c>
      <c r="AD63" s="181">
        <f t="shared" si="0"/>
        <v>19</v>
      </c>
      <c r="AE63" s="181"/>
    </row>
    <row r="64" spans="1:31">
      <c r="A64" s="338" t="s">
        <v>144</v>
      </c>
      <c r="B64" s="338"/>
      <c r="C64" s="170" t="s">
        <v>45</v>
      </c>
      <c r="D64" s="30">
        <v>12</v>
      </c>
      <c r="E64" s="170" t="s">
        <v>46</v>
      </c>
      <c r="F64" s="30">
        <v>13</v>
      </c>
      <c r="G64" s="170" t="s">
        <v>47</v>
      </c>
      <c r="H64" s="30"/>
      <c r="W64" s="2">
        <v>49</v>
      </c>
      <c r="X64" s="187" t="str">
        <f t="shared" si="1"/>
        <v/>
      </c>
      <c r="Y64"/>
      <c r="Z64" s="2" t="s">
        <v>71</v>
      </c>
      <c r="AA64" s="2" t="s">
        <v>1304</v>
      </c>
      <c r="AB64" s="2" t="s">
        <v>1820</v>
      </c>
      <c r="AC64" s="2" t="s">
        <v>1821</v>
      </c>
      <c r="AD64" s="181">
        <f t="shared" si="0"/>
        <v>20</v>
      </c>
      <c r="AE64" s="181"/>
    </row>
    <row r="65" spans="1:31">
      <c r="A65" s="350" t="s">
        <v>158</v>
      </c>
      <c r="B65" s="350"/>
      <c r="C65" s="350"/>
      <c r="D65" s="350"/>
      <c r="E65" s="350"/>
      <c r="F65" s="350"/>
      <c r="G65" s="350"/>
      <c r="H65" s="350"/>
      <c r="W65" s="2">
        <v>50</v>
      </c>
      <c r="X65" s="187" t="str">
        <f t="shared" si="1"/>
        <v/>
      </c>
      <c r="Y65"/>
      <c r="Z65" s="2" t="s">
        <v>71</v>
      </c>
      <c r="AA65" s="2" t="s">
        <v>1304</v>
      </c>
      <c r="AB65" s="2" t="s">
        <v>1822</v>
      </c>
      <c r="AC65" s="2" t="s">
        <v>1823</v>
      </c>
      <c r="AD65" s="181">
        <f t="shared" si="0"/>
        <v>21</v>
      </c>
      <c r="AE65" s="181"/>
    </row>
    <row r="66" spans="1:31">
      <c r="A66" s="337" t="s">
        <v>142</v>
      </c>
      <c r="B66" s="337"/>
      <c r="C66" s="337"/>
      <c r="D66" s="169"/>
      <c r="E66" s="7">
        <f>SUM(E68:E75)</f>
        <v>1</v>
      </c>
      <c r="F66" s="26"/>
      <c r="W66" s="2">
        <v>51</v>
      </c>
      <c r="X66" s="187" t="str">
        <f t="shared" si="1"/>
        <v/>
      </c>
      <c r="Y66"/>
      <c r="Z66" s="2" t="s">
        <v>71</v>
      </c>
      <c r="AA66" s="2" t="s">
        <v>1304</v>
      </c>
      <c r="AB66" s="2" t="s">
        <v>1824</v>
      </c>
      <c r="AC66" s="2" t="s">
        <v>1825</v>
      </c>
      <c r="AD66" s="181">
        <f t="shared" si="0"/>
        <v>22</v>
      </c>
      <c r="AE66" s="181"/>
    </row>
    <row r="67" spans="1:31">
      <c r="A67" s="27" t="s">
        <v>146</v>
      </c>
      <c r="B67" s="27"/>
      <c r="C67" s="27"/>
      <c r="D67" s="27"/>
      <c r="E67" s="27"/>
      <c r="F67" s="27"/>
      <c r="G67" s="27"/>
      <c r="H67" s="27"/>
      <c r="W67" s="2">
        <v>52</v>
      </c>
      <c r="X67" s="187" t="str">
        <f t="shared" si="1"/>
        <v/>
      </c>
      <c r="Y67"/>
      <c r="Z67" s="2" t="s">
        <v>71</v>
      </c>
      <c r="AA67" s="2" t="s">
        <v>1304</v>
      </c>
      <c r="AB67" s="2" t="s">
        <v>1826</v>
      </c>
      <c r="AC67" s="2" t="s">
        <v>1827</v>
      </c>
      <c r="AD67" s="181">
        <f t="shared" si="0"/>
        <v>23</v>
      </c>
      <c r="AE67" s="181"/>
    </row>
    <row r="68" spans="1:31">
      <c r="A68" s="337" t="s">
        <v>24</v>
      </c>
      <c r="B68" s="337"/>
      <c r="C68" s="337"/>
      <c r="D68" s="337"/>
      <c r="E68" s="31">
        <v>1</v>
      </c>
      <c r="F68" s="28"/>
      <c r="G68" s="28"/>
      <c r="H68" s="28"/>
      <c r="I68" s="15"/>
      <c r="W68" s="2">
        <v>53</v>
      </c>
      <c r="X68" s="187" t="str">
        <f t="shared" si="1"/>
        <v/>
      </c>
      <c r="Y68"/>
      <c r="Z68" s="2" t="s">
        <v>71</v>
      </c>
      <c r="AA68" s="2" t="s">
        <v>1304</v>
      </c>
      <c r="AB68" s="2" t="s">
        <v>1828</v>
      </c>
      <c r="AC68" s="2" t="s">
        <v>1829</v>
      </c>
      <c r="AD68" s="181">
        <f t="shared" ref="AD68:AD131" si="2">IF(Z68=Z67,AD67+1,1)</f>
        <v>24</v>
      </c>
      <c r="AE68" s="181"/>
    </row>
    <row r="69" spans="1:31">
      <c r="A69" s="337" t="s">
        <v>25</v>
      </c>
      <c r="B69" s="337"/>
      <c r="C69" s="337"/>
      <c r="D69" s="337"/>
      <c r="E69" s="31"/>
      <c r="F69" s="28"/>
      <c r="G69" s="28"/>
      <c r="H69" s="28"/>
      <c r="W69" s="2">
        <v>54</v>
      </c>
      <c r="X69" s="187" t="str">
        <f t="shared" si="1"/>
        <v/>
      </c>
      <c r="Y69"/>
      <c r="Z69" s="2" t="s">
        <v>71</v>
      </c>
      <c r="AA69" s="2" t="s">
        <v>1304</v>
      </c>
      <c r="AB69" s="2" t="s">
        <v>1830</v>
      </c>
      <c r="AC69" s="2" t="s">
        <v>1831</v>
      </c>
      <c r="AD69" s="181">
        <f t="shared" si="2"/>
        <v>25</v>
      </c>
      <c r="AE69" s="181"/>
    </row>
    <row r="70" spans="1:31">
      <c r="A70" s="337" t="s">
        <v>26</v>
      </c>
      <c r="B70" s="337"/>
      <c r="C70" s="337"/>
      <c r="D70" s="337"/>
      <c r="E70" s="31"/>
      <c r="F70" s="28"/>
      <c r="G70" s="28"/>
      <c r="H70" s="28"/>
      <c r="I70" s="15"/>
      <c r="J70" s="15"/>
      <c r="K70" s="15"/>
      <c r="L70" s="15"/>
      <c r="M70" s="15"/>
      <c r="N70" s="15"/>
      <c r="O70" s="15"/>
      <c r="P70" s="15"/>
      <c r="W70" s="2">
        <v>55</v>
      </c>
      <c r="X70" s="187" t="str">
        <f t="shared" si="1"/>
        <v/>
      </c>
      <c r="Y70"/>
      <c r="Z70" s="2" t="s">
        <v>71</v>
      </c>
      <c r="AA70" s="2" t="s">
        <v>1304</v>
      </c>
      <c r="AB70" s="2" t="s">
        <v>1832</v>
      </c>
      <c r="AC70" s="2" t="s">
        <v>1833</v>
      </c>
      <c r="AD70" s="181">
        <f t="shared" si="2"/>
        <v>26</v>
      </c>
      <c r="AE70" s="181"/>
    </row>
    <row r="71" spans="1:31">
      <c r="A71" s="337" t="s">
        <v>27</v>
      </c>
      <c r="B71" s="337"/>
      <c r="C71" s="337"/>
      <c r="D71" s="337"/>
      <c r="E71" s="31"/>
      <c r="F71" s="28"/>
      <c r="G71" s="28"/>
      <c r="H71" s="28"/>
      <c r="W71" s="2">
        <v>56</v>
      </c>
      <c r="X71" s="187" t="str">
        <f t="shared" si="1"/>
        <v/>
      </c>
      <c r="Y71"/>
      <c r="Z71" s="2" t="s">
        <v>73</v>
      </c>
      <c r="AA71" s="2" t="s">
        <v>317</v>
      </c>
      <c r="AB71" s="2" t="s">
        <v>1834</v>
      </c>
      <c r="AC71" s="2" t="s">
        <v>1835</v>
      </c>
      <c r="AD71" s="181">
        <f t="shared" si="2"/>
        <v>1</v>
      </c>
      <c r="AE71" s="181"/>
    </row>
    <row r="72" spans="1:31">
      <c r="A72" s="337" t="s">
        <v>31</v>
      </c>
      <c r="B72" s="337"/>
      <c r="C72" s="337"/>
      <c r="D72" s="337"/>
      <c r="E72" s="31"/>
      <c r="F72" s="28"/>
      <c r="G72" s="28"/>
      <c r="H72" s="28"/>
      <c r="J72" s="15"/>
      <c r="K72" s="15"/>
      <c r="L72" s="15"/>
      <c r="M72" s="15"/>
      <c r="N72" s="15"/>
      <c r="O72" s="15"/>
      <c r="P72" s="15"/>
      <c r="W72" s="2">
        <v>57</v>
      </c>
      <c r="X72" s="187" t="str">
        <f t="shared" si="1"/>
        <v/>
      </c>
      <c r="Y72"/>
      <c r="Z72" s="2" t="s">
        <v>73</v>
      </c>
      <c r="AA72" s="2" t="s">
        <v>317</v>
      </c>
      <c r="AB72" s="2" t="s">
        <v>1836</v>
      </c>
      <c r="AC72" s="2" t="s">
        <v>1837</v>
      </c>
      <c r="AD72" s="181">
        <f t="shared" si="2"/>
        <v>2</v>
      </c>
      <c r="AE72" s="181"/>
    </row>
    <row r="73" spans="1:31">
      <c r="A73" s="337" t="s">
        <v>28</v>
      </c>
      <c r="B73" s="337"/>
      <c r="C73" s="337"/>
      <c r="D73" s="337"/>
      <c r="E73" s="31"/>
      <c r="F73" s="28"/>
      <c r="G73" s="28"/>
      <c r="H73" s="28"/>
      <c r="W73" s="2">
        <v>58</v>
      </c>
      <c r="X73" s="187" t="str">
        <f t="shared" si="1"/>
        <v/>
      </c>
      <c r="Y73"/>
      <c r="Z73" s="2" t="s">
        <v>73</v>
      </c>
      <c r="AA73" s="2" t="s">
        <v>317</v>
      </c>
      <c r="AB73" s="2" t="s">
        <v>1838</v>
      </c>
      <c r="AC73" s="2" t="s">
        <v>1839</v>
      </c>
      <c r="AD73" s="181">
        <f t="shared" si="2"/>
        <v>3</v>
      </c>
      <c r="AE73" s="181"/>
    </row>
    <row r="74" spans="1:31">
      <c r="A74" s="337" t="s">
        <v>29</v>
      </c>
      <c r="B74" s="337"/>
      <c r="C74" s="337"/>
      <c r="D74" s="337"/>
      <c r="E74" s="31"/>
      <c r="F74" s="28"/>
      <c r="G74" s="28"/>
      <c r="H74" s="28"/>
      <c r="W74" s="2">
        <v>59</v>
      </c>
      <c r="X74" s="187" t="str">
        <f t="shared" si="1"/>
        <v/>
      </c>
      <c r="Y74"/>
      <c r="Z74" s="2" t="s">
        <v>73</v>
      </c>
      <c r="AA74" s="2" t="s">
        <v>317</v>
      </c>
      <c r="AB74" s="2" t="s">
        <v>1840</v>
      </c>
      <c r="AC74" s="2" t="s">
        <v>1841</v>
      </c>
      <c r="AD74" s="181">
        <f t="shared" si="2"/>
        <v>4</v>
      </c>
      <c r="AE74" s="181"/>
    </row>
    <row r="75" spans="1:31">
      <c r="A75" s="14" t="s">
        <v>30</v>
      </c>
      <c r="B75" s="345"/>
      <c r="C75" s="345"/>
      <c r="D75" s="345"/>
      <c r="E75" s="31"/>
      <c r="I75" s="15"/>
      <c r="W75" s="2">
        <v>60</v>
      </c>
      <c r="X75" s="187" t="str">
        <f t="shared" si="1"/>
        <v/>
      </c>
      <c r="Y75"/>
      <c r="Z75" s="2" t="s">
        <v>73</v>
      </c>
      <c r="AA75" s="2" t="s">
        <v>317</v>
      </c>
      <c r="AB75" s="2" t="s">
        <v>1842</v>
      </c>
      <c r="AC75" s="2" t="s">
        <v>1843</v>
      </c>
      <c r="AD75" s="181">
        <f t="shared" si="2"/>
        <v>5</v>
      </c>
      <c r="AE75" s="181"/>
    </row>
    <row r="76" spans="1:31">
      <c r="A76" s="27" t="s">
        <v>147</v>
      </c>
      <c r="B76" s="27"/>
      <c r="C76" s="27"/>
      <c r="D76" s="27"/>
      <c r="E76" s="27"/>
      <c r="F76" s="27"/>
      <c r="G76" s="27"/>
      <c r="H76" s="27"/>
      <c r="X76" s="187"/>
      <c r="Y76"/>
      <c r="Z76" s="2" t="s">
        <v>73</v>
      </c>
      <c r="AA76" s="2" t="s">
        <v>317</v>
      </c>
      <c r="AB76" s="2" t="s">
        <v>1844</v>
      </c>
      <c r="AC76" s="2" t="s">
        <v>1845</v>
      </c>
      <c r="AD76" s="181">
        <f t="shared" si="2"/>
        <v>6</v>
      </c>
      <c r="AE76" s="181"/>
    </row>
    <row r="77" spans="1:31">
      <c r="A77" s="337" t="s">
        <v>32</v>
      </c>
      <c r="B77" s="337"/>
      <c r="C77" s="337"/>
      <c r="D77" s="337"/>
      <c r="E77" s="31"/>
      <c r="F77" s="28"/>
      <c r="G77" s="28"/>
      <c r="H77" s="28"/>
      <c r="J77" s="15"/>
      <c r="K77" s="15"/>
      <c r="L77" s="15"/>
      <c r="M77" s="15"/>
      <c r="N77" s="15"/>
      <c r="O77" s="15"/>
      <c r="P77" s="15"/>
      <c r="X77" s="187"/>
      <c r="Y77"/>
      <c r="Z77" s="2" t="s">
        <v>73</v>
      </c>
      <c r="AA77" s="2" t="s">
        <v>317</v>
      </c>
      <c r="AB77" s="2" t="s">
        <v>1846</v>
      </c>
      <c r="AC77" s="2" t="s">
        <v>1847</v>
      </c>
      <c r="AD77" s="181">
        <f t="shared" si="2"/>
        <v>7</v>
      </c>
      <c r="AE77" s="181"/>
    </row>
    <row r="78" spans="1:31">
      <c r="A78" s="337" t="s">
        <v>33</v>
      </c>
      <c r="B78" s="337"/>
      <c r="C78" s="337"/>
      <c r="D78" s="337"/>
      <c r="E78" s="31"/>
      <c r="F78" s="28"/>
      <c r="G78" s="28"/>
      <c r="H78" s="28"/>
      <c r="X78" s="187"/>
      <c r="Y78"/>
      <c r="Z78" s="2" t="s">
        <v>73</v>
      </c>
      <c r="AA78" s="2" t="s">
        <v>317</v>
      </c>
      <c r="AB78" s="2" t="s">
        <v>1848</v>
      </c>
      <c r="AC78" s="2" t="s">
        <v>1849</v>
      </c>
      <c r="AD78" s="181">
        <f t="shared" si="2"/>
        <v>8</v>
      </c>
      <c r="AE78" s="181"/>
    </row>
    <row r="79" spans="1:31">
      <c r="A79" s="337" t="s">
        <v>34</v>
      </c>
      <c r="B79" s="337"/>
      <c r="C79" s="337"/>
      <c r="D79" s="337"/>
      <c r="E79" s="31"/>
      <c r="F79" s="28"/>
      <c r="G79" s="28"/>
      <c r="H79" s="28"/>
      <c r="X79" s="187"/>
      <c r="Y79"/>
      <c r="Z79" s="2" t="s">
        <v>73</v>
      </c>
      <c r="AA79" s="2" t="s">
        <v>317</v>
      </c>
      <c r="AB79" s="2" t="s">
        <v>1850</v>
      </c>
      <c r="AC79" s="2" t="s">
        <v>1851</v>
      </c>
      <c r="AD79" s="181">
        <f t="shared" si="2"/>
        <v>9</v>
      </c>
      <c r="AE79" s="181"/>
    </row>
    <row r="80" spans="1:31">
      <c r="A80" s="337" t="s">
        <v>35</v>
      </c>
      <c r="B80" s="337"/>
      <c r="C80" s="337"/>
      <c r="D80" s="337"/>
      <c r="E80" s="31"/>
      <c r="F80" s="28"/>
      <c r="G80" s="28"/>
      <c r="H80" s="28"/>
      <c r="X80" s="187"/>
      <c r="Y80"/>
      <c r="Z80" s="2" t="s">
        <v>73</v>
      </c>
      <c r="AA80" s="2" t="s">
        <v>317</v>
      </c>
      <c r="AB80" s="2" t="s">
        <v>1852</v>
      </c>
      <c r="AC80" s="2" t="s">
        <v>1853</v>
      </c>
      <c r="AD80" s="181">
        <f t="shared" si="2"/>
        <v>10</v>
      </c>
      <c r="AE80" s="181"/>
    </row>
    <row r="81" spans="1:31">
      <c r="A81" s="171" t="s">
        <v>159</v>
      </c>
      <c r="B81" s="171"/>
      <c r="C81" s="171"/>
      <c r="D81" s="171"/>
      <c r="E81" s="171"/>
      <c r="F81" s="171"/>
      <c r="G81" s="171"/>
      <c r="H81" s="171"/>
      <c r="I81" s="15"/>
      <c r="X81" s="187"/>
      <c r="Y81"/>
      <c r="Z81" s="2" t="s">
        <v>73</v>
      </c>
      <c r="AA81" s="2" t="s">
        <v>317</v>
      </c>
      <c r="AB81" s="2" t="s">
        <v>1854</v>
      </c>
      <c r="AC81" s="2" t="s">
        <v>1855</v>
      </c>
      <c r="AD81" s="181">
        <f t="shared" si="2"/>
        <v>11</v>
      </c>
      <c r="AE81" s="181"/>
    </row>
    <row r="82" spans="1:31">
      <c r="A82" s="7">
        <f>D82+F82+H82</f>
        <v>7</v>
      </c>
      <c r="B82" s="29" t="s">
        <v>52</v>
      </c>
      <c r="C82" s="170" t="s">
        <v>45</v>
      </c>
      <c r="D82" s="32">
        <v>1</v>
      </c>
      <c r="E82" s="170" t="s">
        <v>46</v>
      </c>
      <c r="F82" s="32">
        <v>6</v>
      </c>
      <c r="G82" s="170" t="s">
        <v>47</v>
      </c>
      <c r="H82" s="32"/>
      <c r="X82" s="187"/>
      <c r="Y82"/>
      <c r="Z82" s="2" t="s">
        <v>73</v>
      </c>
      <c r="AA82" s="2" t="s">
        <v>317</v>
      </c>
      <c r="AB82" s="2" t="s">
        <v>1856</v>
      </c>
      <c r="AC82" s="2" t="s">
        <v>1857</v>
      </c>
      <c r="AD82" s="181">
        <f t="shared" si="2"/>
        <v>12</v>
      </c>
      <c r="AE82" s="181"/>
    </row>
    <row r="83" spans="1:31">
      <c r="A83" s="7">
        <f>D83+F83+H83</f>
        <v>9</v>
      </c>
      <c r="B83" s="29" t="s">
        <v>53</v>
      </c>
      <c r="C83" s="170" t="s">
        <v>45</v>
      </c>
      <c r="D83" s="32">
        <v>2</v>
      </c>
      <c r="E83" s="170" t="s">
        <v>46</v>
      </c>
      <c r="F83" s="32">
        <v>7</v>
      </c>
      <c r="G83" s="170" t="s">
        <v>47</v>
      </c>
      <c r="H83" s="32"/>
      <c r="J83" s="15"/>
      <c r="K83" s="15"/>
      <c r="L83" s="15"/>
      <c r="M83" s="15"/>
      <c r="N83" s="15"/>
      <c r="O83" s="15"/>
      <c r="P83" s="15"/>
      <c r="X83" s="187"/>
      <c r="Y83"/>
      <c r="Z83" s="2" t="s">
        <v>73</v>
      </c>
      <c r="AA83" s="2" t="s">
        <v>317</v>
      </c>
      <c r="AB83" s="2" t="s">
        <v>1858</v>
      </c>
      <c r="AC83" s="2" t="s">
        <v>1859</v>
      </c>
      <c r="AD83" s="181">
        <f t="shared" si="2"/>
        <v>13</v>
      </c>
      <c r="AE83" s="181"/>
    </row>
    <row r="84" spans="1:31">
      <c r="A84" s="7">
        <f>D84+F84+H84</f>
        <v>11</v>
      </c>
      <c r="B84" s="29" t="s">
        <v>54</v>
      </c>
      <c r="C84" s="170" t="s">
        <v>45</v>
      </c>
      <c r="D84" s="32">
        <v>3</v>
      </c>
      <c r="E84" s="170" t="s">
        <v>46</v>
      </c>
      <c r="F84" s="32">
        <v>8</v>
      </c>
      <c r="G84" s="170" t="s">
        <v>47</v>
      </c>
      <c r="H84" s="32"/>
      <c r="X84" s="187"/>
      <c r="Y84"/>
      <c r="Z84" s="2" t="s">
        <v>73</v>
      </c>
      <c r="AA84" s="2" t="s">
        <v>317</v>
      </c>
      <c r="AB84" s="2" t="s">
        <v>1860</v>
      </c>
      <c r="AC84" s="2" t="s">
        <v>1861</v>
      </c>
      <c r="AD84" s="181">
        <f t="shared" si="2"/>
        <v>14</v>
      </c>
      <c r="AE84" s="181"/>
    </row>
    <row r="85" spans="1:31">
      <c r="A85" s="7">
        <f>D85+F85+H85</f>
        <v>13</v>
      </c>
      <c r="B85" s="29" t="s">
        <v>55</v>
      </c>
      <c r="C85" s="170" t="s">
        <v>45</v>
      </c>
      <c r="D85" s="32">
        <v>4</v>
      </c>
      <c r="E85" s="170" t="s">
        <v>46</v>
      </c>
      <c r="F85" s="32">
        <v>9</v>
      </c>
      <c r="G85" s="170" t="s">
        <v>47</v>
      </c>
      <c r="H85" s="32"/>
      <c r="X85" s="187"/>
      <c r="Y85"/>
      <c r="Z85" s="2" t="s">
        <v>73</v>
      </c>
      <c r="AA85" s="2" t="s">
        <v>317</v>
      </c>
      <c r="AB85" s="2" t="s">
        <v>1862</v>
      </c>
      <c r="AC85" s="2" t="s">
        <v>1863</v>
      </c>
      <c r="AD85" s="181">
        <f t="shared" si="2"/>
        <v>15</v>
      </c>
      <c r="AE85" s="181"/>
    </row>
    <row r="86" spans="1:31">
      <c r="A86" s="7">
        <f>D86+F86+H86</f>
        <v>15</v>
      </c>
      <c r="B86" s="29" t="s">
        <v>56</v>
      </c>
      <c r="C86" s="170" t="s">
        <v>45</v>
      </c>
      <c r="D86" s="32">
        <v>5</v>
      </c>
      <c r="E86" s="170" t="s">
        <v>46</v>
      </c>
      <c r="F86" s="32">
        <v>10</v>
      </c>
      <c r="G86" s="170" t="s">
        <v>47</v>
      </c>
      <c r="H86" s="32"/>
      <c r="X86" s="187"/>
      <c r="Y86"/>
      <c r="Z86" s="2" t="s">
        <v>73</v>
      </c>
      <c r="AA86" s="2" t="s">
        <v>317</v>
      </c>
      <c r="AB86" s="2" t="s">
        <v>1864</v>
      </c>
      <c r="AC86" s="2" t="s">
        <v>1865</v>
      </c>
      <c r="AD86" s="181">
        <f t="shared" si="2"/>
        <v>16</v>
      </c>
      <c r="AE86" s="181"/>
    </row>
    <row r="87" spans="1:31">
      <c r="A87" s="171" t="s">
        <v>1866</v>
      </c>
      <c r="B87" s="171"/>
      <c r="C87" s="171"/>
      <c r="D87" s="171"/>
      <c r="E87" s="171"/>
      <c r="F87" s="171"/>
      <c r="G87" s="171"/>
      <c r="H87" s="171"/>
      <c r="X87" s="187"/>
      <c r="Y87"/>
      <c r="Z87" s="2" t="s">
        <v>73</v>
      </c>
      <c r="AA87" s="2" t="s">
        <v>317</v>
      </c>
      <c r="AB87" s="2" t="s">
        <v>1867</v>
      </c>
      <c r="AC87" s="2" t="s">
        <v>1868</v>
      </c>
      <c r="AD87" s="181">
        <f t="shared" si="2"/>
        <v>17</v>
      </c>
      <c r="AE87" s="181"/>
    </row>
    <row r="88" spans="1:31">
      <c r="A88" s="338" t="s">
        <v>57</v>
      </c>
      <c r="B88" s="338"/>
      <c r="C88" s="30">
        <v>1</v>
      </c>
      <c r="D88" s="169"/>
      <c r="E88" s="24"/>
      <c r="F88" s="169"/>
      <c r="G88" s="24"/>
      <c r="H88" s="8"/>
      <c r="X88" s="187"/>
      <c r="Y88"/>
      <c r="Z88" s="2" t="s">
        <v>73</v>
      </c>
      <c r="AA88" s="2" t="s">
        <v>317</v>
      </c>
      <c r="AB88" s="2" t="s">
        <v>1869</v>
      </c>
      <c r="AC88" s="2" t="s">
        <v>1870</v>
      </c>
      <c r="AD88" s="181">
        <f t="shared" si="2"/>
        <v>18</v>
      </c>
      <c r="AE88" s="181"/>
    </row>
    <row r="89" spans="1:31">
      <c r="A89" s="338" t="s">
        <v>58</v>
      </c>
      <c r="B89" s="338"/>
      <c r="C89" s="30">
        <v>2</v>
      </c>
      <c r="D89" s="169"/>
      <c r="E89" s="24"/>
      <c r="F89" s="169"/>
      <c r="G89" s="24"/>
      <c r="H89" s="8"/>
      <c r="X89" s="187"/>
      <c r="Y89"/>
      <c r="Z89" s="2" t="s">
        <v>73</v>
      </c>
      <c r="AA89" s="2" t="s">
        <v>317</v>
      </c>
      <c r="AB89" s="2" t="s">
        <v>1871</v>
      </c>
      <c r="AC89" s="2" t="s">
        <v>1872</v>
      </c>
      <c r="AD89" s="181">
        <f t="shared" si="2"/>
        <v>19</v>
      </c>
      <c r="AE89" s="181"/>
    </row>
    <row r="90" spans="1:31" ht="15.75" customHeight="1">
      <c r="A90" s="338" t="s">
        <v>59</v>
      </c>
      <c r="B90" s="338"/>
      <c r="C90" s="30">
        <v>3</v>
      </c>
      <c r="D90" s="169"/>
      <c r="E90" s="24"/>
      <c r="F90" s="169"/>
      <c r="G90" s="24"/>
      <c r="H90" s="8"/>
      <c r="X90" s="187"/>
      <c r="Y90"/>
      <c r="Z90" s="2" t="s">
        <v>73</v>
      </c>
      <c r="AA90" s="2" t="s">
        <v>317</v>
      </c>
      <c r="AB90" s="2" t="s">
        <v>1873</v>
      </c>
      <c r="AC90" s="2" t="s">
        <v>1874</v>
      </c>
      <c r="AD90" s="181">
        <f t="shared" si="2"/>
        <v>20</v>
      </c>
      <c r="AE90" s="181"/>
    </row>
    <row r="91" spans="1:31">
      <c r="A91" s="338" t="s">
        <v>157</v>
      </c>
      <c r="B91" s="338"/>
      <c r="C91" s="30">
        <v>4</v>
      </c>
      <c r="D91" s="169"/>
      <c r="E91" s="24"/>
      <c r="F91" s="169"/>
      <c r="G91" s="24"/>
      <c r="H91" s="8"/>
      <c r="X91" s="187"/>
      <c r="Y91"/>
      <c r="Z91" s="2" t="s">
        <v>73</v>
      </c>
      <c r="AA91" s="2" t="s">
        <v>317</v>
      </c>
      <c r="AB91" s="2" t="s">
        <v>1875</v>
      </c>
      <c r="AC91" s="2" t="s">
        <v>1876</v>
      </c>
      <c r="AD91" s="181">
        <f t="shared" si="2"/>
        <v>21</v>
      </c>
      <c r="AE91" s="181"/>
    </row>
    <row r="92" spans="1:31">
      <c r="A92" s="338" t="s">
        <v>60</v>
      </c>
      <c r="B92" s="338"/>
      <c r="C92" s="30">
        <v>5</v>
      </c>
      <c r="D92" s="169"/>
      <c r="E92" s="24"/>
      <c r="F92" s="169"/>
      <c r="G92" s="24"/>
      <c r="H92" s="8"/>
      <c r="X92" s="187"/>
      <c r="Y92"/>
      <c r="Z92" s="2" t="s">
        <v>73</v>
      </c>
      <c r="AA92" s="2" t="s">
        <v>317</v>
      </c>
      <c r="AB92" s="2" t="s">
        <v>1877</v>
      </c>
      <c r="AC92" s="2" t="s">
        <v>1878</v>
      </c>
      <c r="AD92" s="181">
        <f t="shared" si="2"/>
        <v>22</v>
      </c>
      <c r="AE92" s="181"/>
    </row>
    <row r="93" spans="1:31">
      <c r="A93" s="338" t="s">
        <v>61</v>
      </c>
      <c r="B93" s="338"/>
      <c r="C93" s="30">
        <v>6</v>
      </c>
      <c r="D93" s="169"/>
      <c r="E93" s="24"/>
      <c r="F93" s="169"/>
      <c r="G93" s="24"/>
      <c r="H93" s="8"/>
      <c r="X93" s="187"/>
      <c r="Y93"/>
      <c r="Z93" s="2" t="s">
        <v>73</v>
      </c>
      <c r="AA93" s="2" t="s">
        <v>317</v>
      </c>
      <c r="AB93" s="2" t="s">
        <v>1879</v>
      </c>
      <c r="AC93" s="2" t="s">
        <v>1880</v>
      </c>
      <c r="AD93" s="181">
        <f t="shared" si="2"/>
        <v>23</v>
      </c>
      <c r="AE93" s="181"/>
    </row>
    <row r="94" spans="1:31">
      <c r="X94" s="187"/>
      <c r="Y94"/>
      <c r="Z94" s="2" t="s">
        <v>73</v>
      </c>
      <c r="AA94" s="2" t="s">
        <v>317</v>
      </c>
      <c r="AB94" s="2" t="s">
        <v>1881</v>
      </c>
      <c r="AC94" s="2" t="s">
        <v>1882</v>
      </c>
      <c r="AD94" s="181">
        <f t="shared" si="2"/>
        <v>24</v>
      </c>
      <c r="AE94" s="181"/>
    </row>
    <row r="95" spans="1:31" hidden="1">
      <c r="X95" s="187"/>
      <c r="Y95"/>
      <c r="Z95" s="2" t="s">
        <v>73</v>
      </c>
      <c r="AA95" s="2" t="s">
        <v>317</v>
      </c>
      <c r="AB95" s="2" t="s">
        <v>1883</v>
      </c>
      <c r="AC95" s="2" t="s">
        <v>1884</v>
      </c>
      <c r="AD95" s="181">
        <f t="shared" si="2"/>
        <v>25</v>
      </c>
      <c r="AE95" s="181"/>
    </row>
    <row r="96" spans="1:31" hidden="1">
      <c r="X96" s="187"/>
      <c r="Y96"/>
      <c r="Z96" s="2" t="s">
        <v>73</v>
      </c>
      <c r="AA96" s="2" t="s">
        <v>317</v>
      </c>
      <c r="AB96" s="2" t="s">
        <v>1885</v>
      </c>
      <c r="AC96" s="2" t="s">
        <v>1886</v>
      </c>
      <c r="AD96" s="181">
        <f t="shared" si="2"/>
        <v>26</v>
      </c>
      <c r="AE96" s="181"/>
    </row>
    <row r="97" spans="24:31" hidden="1">
      <c r="X97" s="187"/>
      <c r="Y97"/>
      <c r="Z97" s="2" t="s">
        <v>73</v>
      </c>
      <c r="AA97" s="2" t="s">
        <v>317</v>
      </c>
      <c r="AB97" s="2" t="s">
        <v>1887</v>
      </c>
      <c r="AC97" s="2" t="s">
        <v>1888</v>
      </c>
      <c r="AD97" s="181">
        <f t="shared" si="2"/>
        <v>27</v>
      </c>
      <c r="AE97" s="181"/>
    </row>
    <row r="98" spans="24:31" hidden="1">
      <c r="X98" s="187"/>
      <c r="Y98"/>
      <c r="Z98" s="2" t="s">
        <v>73</v>
      </c>
      <c r="AA98" s="2" t="s">
        <v>317</v>
      </c>
      <c r="AB98" s="2" t="s">
        <v>1889</v>
      </c>
      <c r="AC98" s="2" t="s">
        <v>1890</v>
      </c>
      <c r="AD98" s="181">
        <f t="shared" si="2"/>
        <v>28</v>
      </c>
      <c r="AE98" s="181"/>
    </row>
    <row r="99" spans="24:31" hidden="1">
      <c r="X99" s="187"/>
      <c r="Y99"/>
      <c r="Z99" s="2" t="s">
        <v>73</v>
      </c>
      <c r="AA99" s="2" t="s">
        <v>317</v>
      </c>
      <c r="AB99" s="2" t="s">
        <v>1891</v>
      </c>
      <c r="AC99" s="2" t="s">
        <v>1892</v>
      </c>
      <c r="AD99" s="181">
        <f t="shared" si="2"/>
        <v>29</v>
      </c>
      <c r="AE99" s="181"/>
    </row>
    <row r="100" spans="24:31" hidden="1">
      <c r="X100" s="187"/>
      <c r="Y100"/>
      <c r="Z100" s="2" t="s">
        <v>73</v>
      </c>
      <c r="AA100" s="2" t="s">
        <v>317</v>
      </c>
      <c r="AB100" s="2" t="s">
        <v>1893</v>
      </c>
      <c r="AC100" s="2" t="s">
        <v>1894</v>
      </c>
      <c r="AD100" s="181">
        <f t="shared" si="2"/>
        <v>30</v>
      </c>
      <c r="AE100" s="181"/>
    </row>
    <row r="101" spans="24:31" hidden="1">
      <c r="X101" s="187"/>
      <c r="Y101"/>
      <c r="Z101" s="2" t="s">
        <v>73</v>
      </c>
      <c r="AA101" s="2" t="s">
        <v>317</v>
      </c>
      <c r="AB101" s="2" t="s">
        <v>1895</v>
      </c>
      <c r="AC101" s="2" t="s">
        <v>1896</v>
      </c>
      <c r="AD101" s="181">
        <f t="shared" si="2"/>
        <v>31</v>
      </c>
      <c r="AE101" s="181"/>
    </row>
    <row r="102" spans="24:31" hidden="1">
      <c r="X102" s="187"/>
      <c r="Y102"/>
      <c r="Z102" s="2" t="s">
        <v>73</v>
      </c>
      <c r="AA102" s="2" t="s">
        <v>317</v>
      </c>
      <c r="AB102" s="2" t="s">
        <v>1897</v>
      </c>
      <c r="AC102" s="2" t="s">
        <v>1898</v>
      </c>
      <c r="AD102" s="181">
        <f t="shared" si="2"/>
        <v>32</v>
      </c>
      <c r="AE102" s="181"/>
    </row>
    <row r="103" spans="24:31" hidden="1">
      <c r="X103" s="187"/>
      <c r="Y103"/>
      <c r="Z103" s="2" t="s">
        <v>73</v>
      </c>
      <c r="AA103" s="2" t="s">
        <v>317</v>
      </c>
      <c r="AB103" s="2" t="s">
        <v>1899</v>
      </c>
      <c r="AC103" s="2" t="s">
        <v>1900</v>
      </c>
      <c r="AD103" s="181">
        <f t="shared" si="2"/>
        <v>33</v>
      </c>
      <c r="AE103" s="181"/>
    </row>
    <row r="104" spans="24:31" hidden="1">
      <c r="X104" s="187"/>
      <c r="Y104"/>
      <c r="Z104" s="2" t="s">
        <v>73</v>
      </c>
      <c r="AA104" s="2" t="s">
        <v>317</v>
      </c>
      <c r="AB104" s="2" t="s">
        <v>1901</v>
      </c>
      <c r="AC104" s="2" t="s">
        <v>1902</v>
      </c>
      <c r="AD104" s="181">
        <f t="shared" si="2"/>
        <v>34</v>
      </c>
      <c r="AE104" s="181"/>
    </row>
    <row r="105" spans="24:31" hidden="1">
      <c r="X105" s="187"/>
      <c r="Y105"/>
      <c r="Z105" s="2" t="s">
        <v>73</v>
      </c>
      <c r="AA105" s="2" t="s">
        <v>317</v>
      </c>
      <c r="AB105" s="2" t="s">
        <v>1903</v>
      </c>
      <c r="AC105" s="2" t="s">
        <v>1904</v>
      </c>
      <c r="AD105" s="181">
        <f t="shared" si="2"/>
        <v>35</v>
      </c>
      <c r="AE105" s="181"/>
    </row>
    <row r="106" spans="24:31" hidden="1">
      <c r="X106" s="187"/>
      <c r="Y106"/>
      <c r="Z106" s="2" t="s">
        <v>73</v>
      </c>
      <c r="AA106" s="2" t="s">
        <v>317</v>
      </c>
      <c r="AB106" s="2" t="s">
        <v>1905</v>
      </c>
      <c r="AC106" s="2" t="s">
        <v>1906</v>
      </c>
      <c r="AD106" s="181">
        <f t="shared" si="2"/>
        <v>36</v>
      </c>
      <c r="AE106" s="181"/>
    </row>
    <row r="107" spans="24:31" hidden="1">
      <c r="X107" s="187"/>
      <c r="Y107"/>
      <c r="Z107" s="2" t="s">
        <v>73</v>
      </c>
      <c r="AA107" s="2" t="s">
        <v>317</v>
      </c>
      <c r="AB107" s="2" t="s">
        <v>1907</v>
      </c>
      <c r="AC107" s="2" t="s">
        <v>1908</v>
      </c>
      <c r="AD107" s="181">
        <f t="shared" si="2"/>
        <v>37</v>
      </c>
      <c r="AE107" s="181"/>
    </row>
    <row r="108" spans="24:31" hidden="1">
      <c r="X108" s="187"/>
      <c r="Y108"/>
      <c r="Z108" s="2" t="s">
        <v>73</v>
      </c>
      <c r="AA108" s="2" t="s">
        <v>317</v>
      </c>
      <c r="AB108" s="2" t="s">
        <v>1909</v>
      </c>
      <c r="AC108" s="2" t="s">
        <v>1910</v>
      </c>
      <c r="AD108" s="181">
        <f t="shared" si="2"/>
        <v>38</v>
      </c>
      <c r="AE108" s="181"/>
    </row>
    <row r="109" spans="24:31" hidden="1">
      <c r="X109" s="187"/>
      <c r="Y109"/>
      <c r="Z109" s="2" t="s">
        <v>73</v>
      </c>
      <c r="AA109" s="2" t="s">
        <v>317</v>
      </c>
      <c r="AB109" s="2" t="s">
        <v>1911</v>
      </c>
      <c r="AC109" s="2" t="s">
        <v>1912</v>
      </c>
      <c r="AD109" s="181">
        <f t="shared" si="2"/>
        <v>39</v>
      </c>
      <c r="AE109" s="181"/>
    </row>
    <row r="110" spans="24:31" hidden="1">
      <c r="X110" s="187"/>
      <c r="Y110"/>
      <c r="Z110" s="2" t="s">
        <v>73</v>
      </c>
      <c r="AA110" s="2" t="s">
        <v>317</v>
      </c>
      <c r="AB110" s="2" t="s">
        <v>1913</v>
      </c>
      <c r="AC110" s="2" t="s">
        <v>1914</v>
      </c>
      <c r="AD110" s="181">
        <f t="shared" si="2"/>
        <v>40</v>
      </c>
      <c r="AE110" s="181"/>
    </row>
    <row r="111" spans="24:31" hidden="1">
      <c r="X111" s="187"/>
      <c r="Y111"/>
      <c r="Z111" s="2" t="s">
        <v>75</v>
      </c>
      <c r="AA111" s="2" t="s">
        <v>1334</v>
      </c>
      <c r="AB111" s="2" t="s">
        <v>1915</v>
      </c>
      <c r="AC111" s="2" t="s">
        <v>1916</v>
      </c>
      <c r="AD111" s="181">
        <f t="shared" si="2"/>
        <v>1</v>
      </c>
      <c r="AE111" s="181"/>
    </row>
    <row r="112" spans="24:31" hidden="1">
      <c r="X112" s="187"/>
      <c r="Y112"/>
      <c r="Z112" s="2" t="s">
        <v>75</v>
      </c>
      <c r="AA112" s="2" t="s">
        <v>1334</v>
      </c>
      <c r="AB112" s="2" t="s">
        <v>1917</v>
      </c>
      <c r="AC112" s="2" t="s">
        <v>1918</v>
      </c>
      <c r="AD112" s="181">
        <f t="shared" si="2"/>
        <v>2</v>
      </c>
      <c r="AE112" s="181"/>
    </row>
    <row r="113" spans="24:31" hidden="1">
      <c r="X113" s="187"/>
      <c r="Y113"/>
      <c r="Z113" s="2" t="s">
        <v>75</v>
      </c>
      <c r="AA113" s="2" t="s">
        <v>1334</v>
      </c>
      <c r="AB113" s="2" t="s">
        <v>1919</v>
      </c>
      <c r="AC113" s="2" t="s">
        <v>1920</v>
      </c>
      <c r="AD113" s="181">
        <f t="shared" si="2"/>
        <v>3</v>
      </c>
      <c r="AE113" s="181"/>
    </row>
    <row r="114" spans="24:31" hidden="1">
      <c r="X114" s="187"/>
      <c r="Y114"/>
      <c r="Z114" s="2" t="s">
        <v>75</v>
      </c>
      <c r="AA114" s="2" t="s">
        <v>1334</v>
      </c>
      <c r="AB114" s="2" t="s">
        <v>1921</v>
      </c>
      <c r="AC114" s="2" t="s">
        <v>1922</v>
      </c>
      <c r="AD114" s="181">
        <f t="shared" si="2"/>
        <v>4</v>
      </c>
      <c r="AE114" s="181"/>
    </row>
    <row r="115" spans="24:31" hidden="1">
      <c r="X115" s="187"/>
      <c r="Y115"/>
      <c r="Z115" s="2" t="s">
        <v>75</v>
      </c>
      <c r="AA115" s="2" t="s">
        <v>1334</v>
      </c>
      <c r="AB115" s="2" t="s">
        <v>1923</v>
      </c>
      <c r="AC115" s="2" t="s">
        <v>1924</v>
      </c>
      <c r="AD115" s="181">
        <f t="shared" si="2"/>
        <v>5</v>
      </c>
      <c r="AE115" s="181"/>
    </row>
    <row r="116" spans="24:31" hidden="1">
      <c r="X116" s="187"/>
      <c r="Y116"/>
      <c r="Z116" s="2" t="s">
        <v>75</v>
      </c>
      <c r="AA116" s="2" t="s">
        <v>1334</v>
      </c>
      <c r="AB116" s="2" t="s">
        <v>1925</v>
      </c>
      <c r="AC116" s="2" t="s">
        <v>1926</v>
      </c>
      <c r="AD116" s="181">
        <f t="shared" si="2"/>
        <v>6</v>
      </c>
      <c r="AE116" s="181"/>
    </row>
    <row r="117" spans="24:31" hidden="1">
      <c r="X117" s="187"/>
      <c r="Y117"/>
      <c r="Z117" s="2" t="s">
        <v>75</v>
      </c>
      <c r="AA117" s="2" t="s">
        <v>1334</v>
      </c>
      <c r="AB117" s="2" t="s">
        <v>1927</v>
      </c>
      <c r="AC117" s="2" t="s">
        <v>1928</v>
      </c>
      <c r="AD117" s="181">
        <f t="shared" si="2"/>
        <v>7</v>
      </c>
      <c r="AE117" s="181"/>
    </row>
    <row r="118" spans="24:31" hidden="1">
      <c r="X118" s="187"/>
      <c r="Y118"/>
      <c r="Z118" s="2" t="s">
        <v>75</v>
      </c>
      <c r="AA118" s="2" t="s">
        <v>1334</v>
      </c>
      <c r="AB118" s="2" t="s">
        <v>1929</v>
      </c>
      <c r="AC118" s="2" t="s">
        <v>1930</v>
      </c>
      <c r="AD118" s="181">
        <f t="shared" si="2"/>
        <v>8</v>
      </c>
      <c r="AE118" s="181"/>
    </row>
    <row r="119" spans="24:31" hidden="1">
      <c r="X119" s="187"/>
      <c r="Y119"/>
      <c r="Z119" s="2" t="s">
        <v>75</v>
      </c>
      <c r="AA119" s="2" t="s">
        <v>1334</v>
      </c>
      <c r="AB119" s="2" t="s">
        <v>1931</v>
      </c>
      <c r="AC119" s="2" t="s">
        <v>1932</v>
      </c>
      <c r="AD119" s="181">
        <f t="shared" si="2"/>
        <v>9</v>
      </c>
      <c r="AE119" s="181"/>
    </row>
    <row r="120" spans="24:31" hidden="1">
      <c r="X120" s="187"/>
      <c r="Y120"/>
      <c r="Z120" s="2" t="s">
        <v>75</v>
      </c>
      <c r="AA120" s="2" t="s">
        <v>1334</v>
      </c>
      <c r="AB120" s="2" t="s">
        <v>1933</v>
      </c>
      <c r="AC120" s="2" t="s">
        <v>1934</v>
      </c>
      <c r="AD120" s="181">
        <f t="shared" si="2"/>
        <v>10</v>
      </c>
      <c r="AE120" s="181"/>
    </row>
    <row r="121" spans="24:31" hidden="1">
      <c r="X121" s="187"/>
      <c r="Y121"/>
      <c r="Z121" s="2" t="s">
        <v>75</v>
      </c>
      <c r="AA121" s="2" t="s">
        <v>1334</v>
      </c>
      <c r="AB121" s="2" t="s">
        <v>1935</v>
      </c>
      <c r="AC121" s="2" t="s">
        <v>1936</v>
      </c>
      <c r="AD121" s="181">
        <f t="shared" si="2"/>
        <v>11</v>
      </c>
      <c r="AE121" s="181"/>
    </row>
    <row r="122" spans="24:31" hidden="1">
      <c r="X122" s="187"/>
      <c r="Y122"/>
      <c r="Z122" s="2" t="s">
        <v>75</v>
      </c>
      <c r="AA122" s="2" t="s">
        <v>1334</v>
      </c>
      <c r="AB122" s="2" t="s">
        <v>1937</v>
      </c>
      <c r="AC122" s="2" t="s">
        <v>1938</v>
      </c>
      <c r="AD122" s="181">
        <f t="shared" si="2"/>
        <v>12</v>
      </c>
      <c r="AE122" s="181"/>
    </row>
    <row r="123" spans="24:31" hidden="1">
      <c r="X123" s="187"/>
      <c r="Y123"/>
      <c r="Z123" s="2" t="s">
        <v>75</v>
      </c>
      <c r="AA123" s="2" t="s">
        <v>1334</v>
      </c>
      <c r="AB123" s="2" t="s">
        <v>1939</v>
      </c>
      <c r="AC123" s="2" t="s">
        <v>1940</v>
      </c>
      <c r="AD123" s="181">
        <f t="shared" si="2"/>
        <v>13</v>
      </c>
      <c r="AE123" s="181"/>
    </row>
    <row r="124" spans="24:31" hidden="1">
      <c r="X124" s="187"/>
      <c r="Y124"/>
      <c r="Z124" s="2" t="s">
        <v>75</v>
      </c>
      <c r="AA124" s="2" t="s">
        <v>1334</v>
      </c>
      <c r="AB124" s="2" t="s">
        <v>1941</v>
      </c>
      <c r="AC124" s="2" t="s">
        <v>1942</v>
      </c>
      <c r="AD124" s="181">
        <f t="shared" si="2"/>
        <v>14</v>
      </c>
      <c r="AE124" s="181"/>
    </row>
    <row r="125" spans="24:31" hidden="1">
      <c r="X125" s="187"/>
      <c r="Y125"/>
      <c r="Z125" s="2" t="s">
        <v>75</v>
      </c>
      <c r="AA125" s="2" t="s">
        <v>1334</v>
      </c>
      <c r="AB125" s="2" t="s">
        <v>1943</v>
      </c>
      <c r="AC125" s="2" t="s">
        <v>1944</v>
      </c>
      <c r="AD125" s="181">
        <f t="shared" si="2"/>
        <v>15</v>
      </c>
      <c r="AE125" s="181"/>
    </row>
    <row r="126" spans="24:31" hidden="1">
      <c r="X126" s="187"/>
      <c r="Y126"/>
      <c r="Z126" s="2" t="s">
        <v>75</v>
      </c>
      <c r="AA126" s="2" t="s">
        <v>1334</v>
      </c>
      <c r="AB126" s="2" t="s">
        <v>1945</v>
      </c>
      <c r="AC126" s="2" t="s">
        <v>1946</v>
      </c>
      <c r="AD126" s="181">
        <f t="shared" si="2"/>
        <v>16</v>
      </c>
      <c r="AE126" s="181"/>
    </row>
    <row r="127" spans="24:31" hidden="1">
      <c r="X127" s="187"/>
      <c r="Y127"/>
      <c r="Z127" s="2" t="s">
        <v>75</v>
      </c>
      <c r="AA127" s="2" t="s">
        <v>1334</v>
      </c>
      <c r="AB127" s="2" t="s">
        <v>1947</v>
      </c>
      <c r="AC127" s="2" t="s">
        <v>1948</v>
      </c>
      <c r="AD127" s="181">
        <f t="shared" si="2"/>
        <v>17</v>
      </c>
      <c r="AE127" s="181"/>
    </row>
    <row r="128" spans="24:31" hidden="1">
      <c r="X128" s="187"/>
      <c r="Y128"/>
      <c r="Z128" s="2" t="s">
        <v>75</v>
      </c>
      <c r="AA128" s="2" t="s">
        <v>1334</v>
      </c>
      <c r="AB128" s="2" t="s">
        <v>1949</v>
      </c>
      <c r="AC128" s="2" t="s">
        <v>1950</v>
      </c>
      <c r="AD128" s="181">
        <f t="shared" si="2"/>
        <v>18</v>
      </c>
      <c r="AE128" s="181"/>
    </row>
    <row r="129" spans="24:31" hidden="1">
      <c r="X129" s="187"/>
      <c r="Y129"/>
      <c r="Z129" s="2" t="s">
        <v>75</v>
      </c>
      <c r="AA129" s="2" t="s">
        <v>1334</v>
      </c>
      <c r="AB129" s="2" t="s">
        <v>1951</v>
      </c>
      <c r="AC129" s="2" t="s">
        <v>1952</v>
      </c>
      <c r="AD129" s="181">
        <f t="shared" si="2"/>
        <v>19</v>
      </c>
      <c r="AE129" s="181"/>
    </row>
    <row r="130" spans="24:31" hidden="1">
      <c r="X130" s="187"/>
      <c r="Y130"/>
      <c r="Z130" s="2" t="s">
        <v>75</v>
      </c>
      <c r="AA130" s="2" t="s">
        <v>1334</v>
      </c>
      <c r="AB130" s="2" t="s">
        <v>1953</v>
      </c>
      <c r="AC130" s="2" t="s">
        <v>1954</v>
      </c>
      <c r="AD130" s="181">
        <f t="shared" si="2"/>
        <v>20</v>
      </c>
      <c r="AE130" s="181"/>
    </row>
    <row r="131" spans="24:31" hidden="1">
      <c r="X131" s="187"/>
      <c r="Y131"/>
      <c r="Z131" s="2" t="s">
        <v>75</v>
      </c>
      <c r="AA131" s="2" t="s">
        <v>1334</v>
      </c>
      <c r="AB131" s="2" t="s">
        <v>1955</v>
      </c>
      <c r="AC131" s="2" t="s">
        <v>1956</v>
      </c>
      <c r="AD131" s="181">
        <f t="shared" si="2"/>
        <v>21</v>
      </c>
      <c r="AE131" s="181"/>
    </row>
    <row r="132" spans="24:31" hidden="1">
      <c r="X132" s="187"/>
      <c r="Y132"/>
      <c r="Z132" s="2" t="s">
        <v>75</v>
      </c>
      <c r="AA132" s="2" t="s">
        <v>1334</v>
      </c>
      <c r="AB132" s="2" t="s">
        <v>1957</v>
      </c>
      <c r="AC132" s="2" t="s">
        <v>1958</v>
      </c>
      <c r="AD132" s="181">
        <f t="shared" ref="AD132:AD195" si="3">IF(Z132=Z131,AD131+1,1)</f>
        <v>22</v>
      </c>
      <c r="AE132" s="181"/>
    </row>
    <row r="133" spans="24:31" hidden="1">
      <c r="X133" s="187"/>
      <c r="Y133"/>
      <c r="Z133" s="2" t="s">
        <v>75</v>
      </c>
      <c r="AA133" s="2" t="s">
        <v>1334</v>
      </c>
      <c r="AB133" s="2" t="s">
        <v>1959</v>
      </c>
      <c r="AC133" s="2" t="s">
        <v>1960</v>
      </c>
      <c r="AD133" s="181">
        <f t="shared" si="3"/>
        <v>23</v>
      </c>
      <c r="AE133" s="181"/>
    </row>
    <row r="134" spans="24:31" hidden="1">
      <c r="X134" s="187"/>
      <c r="Y134"/>
      <c r="Z134" s="2" t="s">
        <v>75</v>
      </c>
      <c r="AA134" s="2" t="s">
        <v>1334</v>
      </c>
      <c r="AB134" s="2" t="s">
        <v>1961</v>
      </c>
      <c r="AC134" s="2" t="s">
        <v>1962</v>
      </c>
      <c r="AD134" s="181">
        <f t="shared" si="3"/>
        <v>24</v>
      </c>
      <c r="AE134" s="181"/>
    </row>
    <row r="135" spans="24:31" hidden="1">
      <c r="X135" s="187"/>
      <c r="Y135"/>
      <c r="Z135" s="2" t="s">
        <v>75</v>
      </c>
      <c r="AA135" s="2" t="s">
        <v>1334</v>
      </c>
      <c r="AB135" s="2" t="s">
        <v>1963</v>
      </c>
      <c r="AC135" s="2" t="s">
        <v>1964</v>
      </c>
      <c r="AD135" s="181">
        <f t="shared" si="3"/>
        <v>25</v>
      </c>
      <c r="AE135" s="181"/>
    </row>
    <row r="136" spans="24:31" hidden="1">
      <c r="X136" s="187"/>
      <c r="Y136"/>
      <c r="Z136" s="2" t="s">
        <v>75</v>
      </c>
      <c r="AA136" s="2" t="s">
        <v>1334</v>
      </c>
      <c r="AB136" s="2" t="s">
        <v>1965</v>
      </c>
      <c r="AC136" s="2" t="s">
        <v>1966</v>
      </c>
      <c r="AD136" s="181">
        <f t="shared" si="3"/>
        <v>26</v>
      </c>
      <c r="AE136" s="181"/>
    </row>
    <row r="137" spans="24:31" hidden="1">
      <c r="X137" s="187"/>
      <c r="Y137"/>
      <c r="Z137" s="2" t="s">
        <v>75</v>
      </c>
      <c r="AA137" s="2" t="s">
        <v>1334</v>
      </c>
      <c r="AB137" s="2" t="s">
        <v>1967</v>
      </c>
      <c r="AC137" s="2" t="s">
        <v>1968</v>
      </c>
      <c r="AD137" s="181">
        <f t="shared" si="3"/>
        <v>27</v>
      </c>
      <c r="AE137" s="181"/>
    </row>
    <row r="138" spans="24:31" hidden="1">
      <c r="X138" s="187"/>
      <c r="Y138"/>
      <c r="Z138" s="2" t="s">
        <v>75</v>
      </c>
      <c r="AA138" s="2" t="s">
        <v>1334</v>
      </c>
      <c r="AB138" s="2" t="s">
        <v>1969</v>
      </c>
      <c r="AC138" s="2" t="s">
        <v>1970</v>
      </c>
      <c r="AD138" s="181">
        <f t="shared" si="3"/>
        <v>28</v>
      </c>
      <c r="AE138" s="181"/>
    </row>
    <row r="139" spans="24:31" hidden="1">
      <c r="X139" s="187"/>
      <c r="Y139"/>
      <c r="Z139" s="2" t="s">
        <v>75</v>
      </c>
      <c r="AA139" s="2" t="s">
        <v>1334</v>
      </c>
      <c r="AB139" s="2" t="s">
        <v>1971</v>
      </c>
      <c r="AC139" s="2" t="s">
        <v>1972</v>
      </c>
      <c r="AD139" s="181">
        <f t="shared" si="3"/>
        <v>29</v>
      </c>
      <c r="AE139" s="181"/>
    </row>
    <row r="140" spans="24:31" hidden="1">
      <c r="X140" s="187"/>
      <c r="Y140"/>
      <c r="Z140" s="2" t="s">
        <v>75</v>
      </c>
      <c r="AA140" s="2" t="s">
        <v>1334</v>
      </c>
      <c r="AB140" s="2" t="s">
        <v>1973</v>
      </c>
      <c r="AC140" s="2" t="s">
        <v>1974</v>
      </c>
      <c r="AD140" s="181">
        <f t="shared" si="3"/>
        <v>30</v>
      </c>
      <c r="AE140" s="181"/>
    </row>
    <row r="141" spans="24:31" hidden="1">
      <c r="X141" s="187"/>
      <c r="Y141"/>
      <c r="Z141" s="2" t="s">
        <v>75</v>
      </c>
      <c r="AA141" s="2" t="s">
        <v>1334</v>
      </c>
      <c r="AB141" s="2" t="s">
        <v>1975</v>
      </c>
      <c r="AC141" s="2" t="s">
        <v>1976</v>
      </c>
      <c r="AD141" s="181">
        <f t="shared" si="3"/>
        <v>31</v>
      </c>
      <c r="AE141" s="181"/>
    </row>
    <row r="142" spans="24:31" hidden="1">
      <c r="X142" s="187"/>
      <c r="Y142"/>
      <c r="Z142" s="2" t="s">
        <v>75</v>
      </c>
      <c r="AA142" s="2" t="s">
        <v>1334</v>
      </c>
      <c r="AB142" s="2" t="s">
        <v>1977</v>
      </c>
      <c r="AC142" s="2" t="s">
        <v>1978</v>
      </c>
      <c r="AD142" s="181">
        <f t="shared" si="3"/>
        <v>32</v>
      </c>
      <c r="AE142" s="181"/>
    </row>
    <row r="143" spans="24:31" hidden="1">
      <c r="X143" s="187"/>
      <c r="Y143"/>
      <c r="Z143" s="2" t="s">
        <v>75</v>
      </c>
      <c r="AA143" s="2" t="s">
        <v>1334</v>
      </c>
      <c r="AB143" s="2" t="s">
        <v>1979</v>
      </c>
      <c r="AC143" s="2" t="s">
        <v>1980</v>
      </c>
      <c r="AD143" s="181">
        <f t="shared" si="3"/>
        <v>33</v>
      </c>
      <c r="AE143" s="181"/>
    </row>
    <row r="144" spans="24:31" hidden="1">
      <c r="X144" s="187"/>
      <c r="Y144"/>
      <c r="Z144" s="2" t="s">
        <v>75</v>
      </c>
      <c r="AA144" s="2" t="s">
        <v>1334</v>
      </c>
      <c r="AB144" s="2" t="s">
        <v>1981</v>
      </c>
      <c r="AC144" s="2" t="s">
        <v>1982</v>
      </c>
      <c r="AD144" s="181">
        <f t="shared" si="3"/>
        <v>34</v>
      </c>
      <c r="AE144" s="181"/>
    </row>
    <row r="145" spans="24:31" hidden="1">
      <c r="X145" s="187"/>
      <c r="Y145"/>
      <c r="Z145" s="2" t="s">
        <v>75</v>
      </c>
      <c r="AA145" s="2" t="s">
        <v>1334</v>
      </c>
      <c r="AB145" s="2" t="s">
        <v>1983</v>
      </c>
      <c r="AC145" s="2" t="s">
        <v>1984</v>
      </c>
      <c r="AD145" s="181">
        <f t="shared" si="3"/>
        <v>35</v>
      </c>
      <c r="AE145" s="181"/>
    </row>
    <row r="146" spans="24:31" hidden="1">
      <c r="X146" s="187"/>
      <c r="Y146"/>
      <c r="Z146" s="2" t="s">
        <v>75</v>
      </c>
      <c r="AA146" s="2" t="s">
        <v>1334</v>
      </c>
      <c r="AB146" s="2" t="s">
        <v>1985</v>
      </c>
      <c r="AC146" s="2" t="s">
        <v>1986</v>
      </c>
      <c r="AD146" s="181">
        <f t="shared" si="3"/>
        <v>36</v>
      </c>
      <c r="AE146" s="181"/>
    </row>
    <row r="147" spans="24:31" hidden="1">
      <c r="X147" s="187"/>
      <c r="Y147"/>
      <c r="Z147" s="2" t="s">
        <v>75</v>
      </c>
      <c r="AA147" s="2" t="s">
        <v>1334</v>
      </c>
      <c r="AB147" s="2" t="s">
        <v>1987</v>
      </c>
      <c r="AC147" s="2" t="s">
        <v>1988</v>
      </c>
      <c r="AD147" s="181">
        <f t="shared" si="3"/>
        <v>37</v>
      </c>
      <c r="AE147" s="181"/>
    </row>
    <row r="148" spans="24:31" hidden="1">
      <c r="X148" s="187"/>
      <c r="Y148"/>
      <c r="Z148" s="2" t="s">
        <v>75</v>
      </c>
      <c r="AA148" s="2" t="s">
        <v>1334</v>
      </c>
      <c r="AB148" s="2" t="s">
        <v>1989</v>
      </c>
      <c r="AC148" s="2" t="s">
        <v>1990</v>
      </c>
      <c r="AD148" s="181">
        <f t="shared" si="3"/>
        <v>38</v>
      </c>
      <c r="AE148" s="181"/>
    </row>
    <row r="149" spans="24:31" hidden="1">
      <c r="X149" s="187"/>
      <c r="Y149"/>
      <c r="Z149" s="2" t="s">
        <v>75</v>
      </c>
      <c r="AA149" s="2" t="s">
        <v>1334</v>
      </c>
      <c r="AB149" s="2" t="s">
        <v>1991</v>
      </c>
      <c r="AC149" s="2" t="s">
        <v>1992</v>
      </c>
      <c r="AD149" s="181">
        <f t="shared" si="3"/>
        <v>39</v>
      </c>
      <c r="AE149" s="181"/>
    </row>
    <row r="150" spans="24:31" hidden="1">
      <c r="X150" s="187"/>
      <c r="Y150"/>
      <c r="Z150" s="2" t="s">
        <v>75</v>
      </c>
      <c r="AA150" s="2" t="s">
        <v>1334</v>
      </c>
      <c r="AB150" s="2" t="s">
        <v>1993</v>
      </c>
      <c r="AC150" s="2" t="s">
        <v>1994</v>
      </c>
      <c r="AD150" s="181">
        <f t="shared" si="3"/>
        <v>40</v>
      </c>
      <c r="AE150" s="181"/>
    </row>
    <row r="151" spans="24:31" hidden="1">
      <c r="X151" s="187"/>
      <c r="Y151"/>
      <c r="Z151" s="2" t="s">
        <v>75</v>
      </c>
      <c r="AA151" s="2" t="s">
        <v>1334</v>
      </c>
      <c r="AB151" s="2" t="s">
        <v>1995</v>
      </c>
      <c r="AC151" s="2" t="s">
        <v>1996</v>
      </c>
      <c r="AD151" s="181">
        <f t="shared" si="3"/>
        <v>41</v>
      </c>
      <c r="AE151" s="181"/>
    </row>
    <row r="152" spans="24:31" hidden="1">
      <c r="X152" s="187"/>
      <c r="Y152"/>
      <c r="Z152" s="2" t="s">
        <v>75</v>
      </c>
      <c r="AA152" s="2" t="s">
        <v>1334</v>
      </c>
      <c r="AB152" s="2" t="s">
        <v>1997</v>
      </c>
      <c r="AC152" s="2" t="s">
        <v>1998</v>
      </c>
      <c r="AD152" s="181">
        <f t="shared" si="3"/>
        <v>42</v>
      </c>
      <c r="AE152" s="181"/>
    </row>
    <row r="153" spans="24:31" hidden="1">
      <c r="X153" s="187"/>
      <c r="Y153"/>
      <c r="Z153" s="2" t="s">
        <v>75</v>
      </c>
      <c r="AA153" s="2" t="s">
        <v>1334</v>
      </c>
      <c r="AB153" s="2" t="s">
        <v>1999</v>
      </c>
      <c r="AC153" s="2" t="s">
        <v>2000</v>
      </c>
      <c r="AD153" s="181">
        <f t="shared" si="3"/>
        <v>43</v>
      </c>
      <c r="AE153" s="181"/>
    </row>
    <row r="154" spans="24:31" hidden="1">
      <c r="X154" s="187"/>
      <c r="Y154"/>
      <c r="Z154" s="2" t="s">
        <v>75</v>
      </c>
      <c r="AA154" s="2" t="s">
        <v>1334</v>
      </c>
      <c r="AB154" s="2" t="s">
        <v>2001</v>
      </c>
      <c r="AC154" s="2" t="s">
        <v>2002</v>
      </c>
      <c r="AD154" s="181">
        <f t="shared" si="3"/>
        <v>44</v>
      </c>
      <c r="AE154" s="181"/>
    </row>
    <row r="155" spans="24:31" hidden="1">
      <c r="X155" s="187"/>
      <c r="Y155"/>
      <c r="Z155" s="2" t="s">
        <v>75</v>
      </c>
      <c r="AA155" s="2" t="s">
        <v>1334</v>
      </c>
      <c r="AB155" s="2" t="s">
        <v>2003</v>
      </c>
      <c r="AC155" s="2" t="s">
        <v>2004</v>
      </c>
      <c r="AD155" s="181">
        <f t="shared" si="3"/>
        <v>45</v>
      </c>
      <c r="AE155" s="181"/>
    </row>
    <row r="156" spans="24:31" hidden="1">
      <c r="X156" s="187"/>
      <c r="Y156"/>
      <c r="Z156" s="2" t="s">
        <v>75</v>
      </c>
      <c r="AA156" s="2" t="s">
        <v>1334</v>
      </c>
      <c r="AB156" s="2" t="s">
        <v>2005</v>
      </c>
      <c r="AC156" s="2" t="s">
        <v>2006</v>
      </c>
      <c r="AD156" s="181">
        <f t="shared" si="3"/>
        <v>46</v>
      </c>
      <c r="AE156" s="181"/>
    </row>
    <row r="157" spans="24:31" hidden="1">
      <c r="X157" s="187"/>
      <c r="Y157"/>
      <c r="Z157" s="2" t="s">
        <v>75</v>
      </c>
      <c r="AA157" s="2" t="s">
        <v>1334</v>
      </c>
      <c r="AB157" s="2" t="s">
        <v>2007</v>
      </c>
      <c r="AC157" s="2" t="s">
        <v>2008</v>
      </c>
      <c r="AD157" s="181">
        <f t="shared" si="3"/>
        <v>47</v>
      </c>
      <c r="AE157" s="181"/>
    </row>
    <row r="158" spans="24:31" hidden="1">
      <c r="X158" s="187"/>
      <c r="Y158"/>
      <c r="Z158" s="2" t="s">
        <v>75</v>
      </c>
      <c r="AA158" s="2" t="s">
        <v>1334</v>
      </c>
      <c r="AB158" s="2" t="s">
        <v>2009</v>
      </c>
      <c r="AC158" s="2" t="s">
        <v>2010</v>
      </c>
      <c r="AD158" s="181">
        <f t="shared" si="3"/>
        <v>48</v>
      </c>
      <c r="AE158" s="181"/>
    </row>
    <row r="159" spans="24:31" hidden="1">
      <c r="X159" s="187"/>
      <c r="Y159"/>
      <c r="Z159" s="2" t="s">
        <v>75</v>
      </c>
      <c r="AA159" s="2" t="s">
        <v>1334</v>
      </c>
      <c r="AB159" s="2" t="s">
        <v>2011</v>
      </c>
      <c r="AC159" s="2" t="s">
        <v>2012</v>
      </c>
      <c r="AD159" s="181">
        <f t="shared" si="3"/>
        <v>49</v>
      </c>
      <c r="AE159" s="181"/>
    </row>
    <row r="160" spans="24:31" hidden="1">
      <c r="X160" s="187"/>
      <c r="Y160"/>
      <c r="Z160" s="2" t="s">
        <v>75</v>
      </c>
      <c r="AA160" s="2" t="s">
        <v>1334</v>
      </c>
      <c r="AB160" s="2" t="s">
        <v>2013</v>
      </c>
      <c r="AC160" s="2" t="s">
        <v>2014</v>
      </c>
      <c r="AD160" s="181">
        <f t="shared" si="3"/>
        <v>50</v>
      </c>
      <c r="AE160" s="181"/>
    </row>
    <row r="161" spans="24:31" hidden="1">
      <c r="X161" s="187"/>
      <c r="Y161"/>
      <c r="Z161" s="2" t="s">
        <v>75</v>
      </c>
      <c r="AA161" s="2" t="s">
        <v>1334</v>
      </c>
      <c r="AB161" s="2" t="s">
        <v>2015</v>
      </c>
      <c r="AC161" s="2" t="s">
        <v>2016</v>
      </c>
      <c r="AD161" s="181">
        <f t="shared" si="3"/>
        <v>51</v>
      </c>
      <c r="AE161" s="181"/>
    </row>
    <row r="162" spans="24:31" hidden="1">
      <c r="X162" s="187"/>
      <c r="Y162"/>
      <c r="Z162" s="2" t="s">
        <v>75</v>
      </c>
      <c r="AA162" s="2" t="s">
        <v>1334</v>
      </c>
      <c r="AB162" s="2" t="s">
        <v>2017</v>
      </c>
      <c r="AC162" s="2" t="s">
        <v>2018</v>
      </c>
      <c r="AD162" s="181">
        <f t="shared" si="3"/>
        <v>52</v>
      </c>
      <c r="AE162" s="181"/>
    </row>
    <row r="163" spans="24:31" hidden="1">
      <c r="X163" s="187"/>
      <c r="Y163"/>
      <c r="Z163" s="2" t="s">
        <v>75</v>
      </c>
      <c r="AA163" s="2" t="s">
        <v>1334</v>
      </c>
      <c r="AB163" s="2" t="s">
        <v>2019</v>
      </c>
      <c r="AC163" s="2" t="s">
        <v>2020</v>
      </c>
      <c r="AD163" s="181">
        <f t="shared" si="3"/>
        <v>53</v>
      </c>
      <c r="AE163" s="181"/>
    </row>
    <row r="164" spans="24:31" hidden="1">
      <c r="X164" s="187"/>
      <c r="Y164"/>
      <c r="Z164" s="2" t="s">
        <v>75</v>
      </c>
      <c r="AA164" s="2" t="s">
        <v>1334</v>
      </c>
      <c r="AB164" s="2" t="s">
        <v>2021</v>
      </c>
      <c r="AC164" s="2" t="s">
        <v>2022</v>
      </c>
      <c r="AD164" s="181">
        <f t="shared" si="3"/>
        <v>54</v>
      </c>
      <c r="AE164" s="181"/>
    </row>
    <row r="165" spans="24:31" hidden="1">
      <c r="X165" s="187"/>
      <c r="Y165"/>
      <c r="Z165" s="2" t="s">
        <v>75</v>
      </c>
      <c r="AA165" s="2" t="s">
        <v>1334</v>
      </c>
      <c r="AB165" s="2" t="s">
        <v>2023</v>
      </c>
      <c r="AC165" s="2" t="s">
        <v>2024</v>
      </c>
      <c r="AD165" s="181">
        <f t="shared" si="3"/>
        <v>55</v>
      </c>
      <c r="AE165" s="181"/>
    </row>
    <row r="166" spans="24:31" hidden="1">
      <c r="X166" s="187"/>
      <c r="Y166"/>
      <c r="Z166" s="2" t="s">
        <v>75</v>
      </c>
      <c r="AA166" s="2" t="s">
        <v>1334</v>
      </c>
      <c r="AB166" s="2" t="s">
        <v>2025</v>
      </c>
      <c r="AC166" s="2" t="s">
        <v>2026</v>
      </c>
      <c r="AD166" s="181">
        <f t="shared" si="3"/>
        <v>56</v>
      </c>
      <c r="AE166" s="181"/>
    </row>
    <row r="167" spans="24:31" hidden="1">
      <c r="X167" s="187"/>
      <c r="Y167"/>
      <c r="Z167" s="2" t="s">
        <v>75</v>
      </c>
      <c r="AA167" s="2" t="s">
        <v>1334</v>
      </c>
      <c r="AB167" s="2" t="s">
        <v>2027</v>
      </c>
      <c r="AC167" s="2" t="s">
        <v>2028</v>
      </c>
      <c r="AD167" s="181">
        <f t="shared" si="3"/>
        <v>57</v>
      </c>
      <c r="AE167" s="181"/>
    </row>
    <row r="168" spans="24:31" hidden="1">
      <c r="X168" s="187"/>
      <c r="Y168"/>
      <c r="Z168" s="2" t="s">
        <v>77</v>
      </c>
      <c r="AA168" s="2" t="s">
        <v>481</v>
      </c>
      <c r="AB168" s="2" t="s">
        <v>2029</v>
      </c>
      <c r="AC168" s="2" t="s">
        <v>2030</v>
      </c>
      <c r="AD168" s="181">
        <f t="shared" si="3"/>
        <v>1</v>
      </c>
      <c r="AE168" s="181"/>
    </row>
    <row r="169" spans="24:31" hidden="1">
      <c r="X169" s="187"/>
      <c r="Y169"/>
      <c r="Z169" s="2" t="s">
        <v>77</v>
      </c>
      <c r="AA169" s="2" t="s">
        <v>481</v>
      </c>
      <c r="AB169" s="2" t="s">
        <v>2031</v>
      </c>
      <c r="AC169" s="2" t="s">
        <v>2032</v>
      </c>
      <c r="AD169" s="181">
        <f t="shared" si="3"/>
        <v>2</v>
      </c>
      <c r="AE169" s="181"/>
    </row>
    <row r="170" spans="24:31" hidden="1">
      <c r="X170" s="187"/>
      <c r="Y170"/>
      <c r="Z170" s="2" t="s">
        <v>77</v>
      </c>
      <c r="AA170" s="2" t="s">
        <v>481</v>
      </c>
      <c r="AB170" s="2" t="s">
        <v>2033</v>
      </c>
      <c r="AC170" s="2" t="s">
        <v>2034</v>
      </c>
      <c r="AD170" s="181">
        <f t="shared" si="3"/>
        <v>3</v>
      </c>
      <c r="AE170" s="181"/>
    </row>
    <row r="171" spans="24:31" hidden="1">
      <c r="X171" s="187"/>
      <c r="Y171"/>
      <c r="Z171" s="2" t="s">
        <v>77</v>
      </c>
      <c r="AA171" s="2" t="s">
        <v>481</v>
      </c>
      <c r="AB171" s="2" t="s">
        <v>2035</v>
      </c>
      <c r="AC171" s="2" t="s">
        <v>2036</v>
      </c>
      <c r="AD171" s="181">
        <f t="shared" si="3"/>
        <v>4</v>
      </c>
      <c r="AE171" s="181"/>
    </row>
    <row r="172" spans="24:31" hidden="1">
      <c r="X172" s="187"/>
      <c r="Y172"/>
      <c r="Z172" s="2" t="s">
        <v>77</v>
      </c>
      <c r="AA172" s="2" t="s">
        <v>481</v>
      </c>
      <c r="AB172" s="2" t="s">
        <v>2037</v>
      </c>
      <c r="AC172" s="2" t="s">
        <v>2038</v>
      </c>
      <c r="AD172" s="181">
        <f t="shared" si="3"/>
        <v>5</v>
      </c>
      <c r="AE172" s="181"/>
    </row>
    <row r="173" spans="24:31" hidden="1">
      <c r="X173" s="187"/>
      <c r="Y173"/>
      <c r="Z173" s="2" t="s">
        <v>77</v>
      </c>
      <c r="AA173" s="2" t="s">
        <v>481</v>
      </c>
      <c r="AB173" s="2" t="s">
        <v>2039</v>
      </c>
      <c r="AC173" s="2" t="s">
        <v>2040</v>
      </c>
      <c r="AD173" s="181">
        <f t="shared" si="3"/>
        <v>6</v>
      </c>
      <c r="AE173" s="181"/>
    </row>
    <row r="174" spans="24:31" hidden="1">
      <c r="X174" s="187"/>
      <c r="Y174"/>
      <c r="Z174" s="2" t="s">
        <v>77</v>
      </c>
      <c r="AA174" s="2" t="s">
        <v>481</v>
      </c>
      <c r="AB174" s="2" t="s">
        <v>2041</v>
      </c>
      <c r="AC174" s="2" t="s">
        <v>2042</v>
      </c>
      <c r="AD174" s="181">
        <f t="shared" si="3"/>
        <v>7</v>
      </c>
      <c r="AE174" s="181"/>
    </row>
    <row r="175" spans="24:31" hidden="1">
      <c r="X175" s="187"/>
      <c r="Y175"/>
      <c r="Z175" s="2" t="s">
        <v>77</v>
      </c>
      <c r="AA175" s="2" t="s">
        <v>481</v>
      </c>
      <c r="AB175" s="2" t="s">
        <v>2043</v>
      </c>
      <c r="AC175" s="2" t="s">
        <v>2044</v>
      </c>
      <c r="AD175" s="181">
        <f t="shared" si="3"/>
        <v>8</v>
      </c>
      <c r="AE175" s="181"/>
    </row>
    <row r="176" spans="24:31" hidden="1">
      <c r="X176" s="187"/>
      <c r="Y176"/>
      <c r="Z176" s="2" t="s">
        <v>77</v>
      </c>
      <c r="AA176" s="2" t="s">
        <v>481</v>
      </c>
      <c r="AB176" s="2" t="s">
        <v>2045</v>
      </c>
      <c r="AC176" s="2" t="s">
        <v>2046</v>
      </c>
      <c r="AD176" s="181">
        <f t="shared" si="3"/>
        <v>9</v>
      </c>
      <c r="AE176" s="181"/>
    </row>
    <row r="177" spans="24:31" hidden="1">
      <c r="X177" s="187"/>
      <c r="Y177"/>
      <c r="Z177" s="2" t="s">
        <v>77</v>
      </c>
      <c r="AA177" s="2" t="s">
        <v>481</v>
      </c>
      <c r="AB177" s="2" t="s">
        <v>2047</v>
      </c>
      <c r="AC177" s="2" t="s">
        <v>2048</v>
      </c>
      <c r="AD177" s="181">
        <f t="shared" si="3"/>
        <v>10</v>
      </c>
      <c r="AE177" s="181"/>
    </row>
    <row r="178" spans="24:31" hidden="1">
      <c r="X178" s="187"/>
      <c r="Y178"/>
      <c r="Z178" s="2" t="s">
        <v>77</v>
      </c>
      <c r="AA178" s="2" t="s">
        <v>481</v>
      </c>
      <c r="AB178" s="2" t="s">
        <v>2049</v>
      </c>
      <c r="AC178" s="2" t="s">
        <v>2050</v>
      </c>
      <c r="AD178" s="181">
        <f t="shared" si="3"/>
        <v>11</v>
      </c>
      <c r="AE178" s="181"/>
    </row>
    <row r="179" spans="24:31" hidden="1">
      <c r="X179" s="187"/>
      <c r="Y179"/>
      <c r="Z179" s="2" t="s">
        <v>77</v>
      </c>
      <c r="AA179" s="2" t="s">
        <v>481</v>
      </c>
      <c r="AB179" s="2" t="s">
        <v>2051</v>
      </c>
      <c r="AC179" s="2" t="s">
        <v>2052</v>
      </c>
      <c r="AD179" s="181">
        <f t="shared" si="3"/>
        <v>12</v>
      </c>
      <c r="AE179" s="181"/>
    </row>
    <row r="180" spans="24:31" hidden="1">
      <c r="X180" s="187"/>
      <c r="Y180"/>
      <c r="Z180" s="2" t="s">
        <v>77</v>
      </c>
      <c r="AA180" s="2" t="s">
        <v>481</v>
      </c>
      <c r="AB180" s="2" t="s">
        <v>2053</v>
      </c>
      <c r="AC180" s="2" t="s">
        <v>2054</v>
      </c>
      <c r="AD180" s="181">
        <f t="shared" si="3"/>
        <v>13</v>
      </c>
      <c r="AE180" s="181"/>
    </row>
    <row r="181" spans="24:31" hidden="1">
      <c r="X181" s="187"/>
      <c r="Y181"/>
      <c r="Z181" s="2" t="s">
        <v>77</v>
      </c>
      <c r="AA181" s="2" t="s">
        <v>481</v>
      </c>
      <c r="AB181" s="2" t="s">
        <v>2055</v>
      </c>
      <c r="AC181" s="2" t="s">
        <v>2056</v>
      </c>
      <c r="AD181" s="181">
        <f t="shared" si="3"/>
        <v>14</v>
      </c>
      <c r="AE181" s="181"/>
    </row>
    <row r="182" spans="24:31" hidden="1">
      <c r="X182" s="187"/>
      <c r="Y182"/>
      <c r="Z182" s="2" t="s">
        <v>77</v>
      </c>
      <c r="AA182" s="2" t="s">
        <v>481</v>
      </c>
      <c r="AB182" s="2" t="s">
        <v>2057</v>
      </c>
      <c r="AC182" s="2" t="s">
        <v>2058</v>
      </c>
      <c r="AD182" s="181">
        <f t="shared" si="3"/>
        <v>15</v>
      </c>
      <c r="AE182" s="181"/>
    </row>
    <row r="183" spans="24:31" hidden="1">
      <c r="X183" s="187"/>
      <c r="Y183"/>
      <c r="Z183" s="2" t="s">
        <v>77</v>
      </c>
      <c r="AA183" s="2" t="s">
        <v>481</v>
      </c>
      <c r="AB183" s="2" t="s">
        <v>2059</v>
      </c>
      <c r="AC183" s="2" t="s">
        <v>2060</v>
      </c>
      <c r="AD183" s="181">
        <f t="shared" si="3"/>
        <v>16</v>
      </c>
      <c r="AE183" s="181"/>
    </row>
    <row r="184" spans="24:31" hidden="1">
      <c r="X184" s="187"/>
      <c r="Y184"/>
      <c r="Z184" s="2" t="s">
        <v>77</v>
      </c>
      <c r="AA184" s="2" t="s">
        <v>481</v>
      </c>
      <c r="AB184" s="2" t="s">
        <v>2061</v>
      </c>
      <c r="AC184" s="2" t="s">
        <v>2062</v>
      </c>
      <c r="AD184" s="181">
        <f t="shared" si="3"/>
        <v>17</v>
      </c>
      <c r="AE184" s="181"/>
    </row>
    <row r="185" spans="24:31" hidden="1">
      <c r="X185" s="187"/>
      <c r="Y185"/>
      <c r="Z185" s="2" t="s">
        <v>77</v>
      </c>
      <c r="AA185" s="2" t="s">
        <v>481</v>
      </c>
      <c r="AB185" s="2" t="s">
        <v>2063</v>
      </c>
      <c r="AC185" s="2" t="s">
        <v>2064</v>
      </c>
      <c r="AD185" s="181">
        <f t="shared" si="3"/>
        <v>18</v>
      </c>
      <c r="AE185" s="181"/>
    </row>
    <row r="186" spans="24:31" hidden="1">
      <c r="X186" s="187"/>
      <c r="Y186"/>
      <c r="Z186" s="2" t="s">
        <v>77</v>
      </c>
      <c r="AA186" s="2" t="s">
        <v>481</v>
      </c>
      <c r="AB186" s="2" t="s">
        <v>2065</v>
      </c>
      <c r="AC186" s="2" t="s">
        <v>2066</v>
      </c>
      <c r="AD186" s="181">
        <f t="shared" si="3"/>
        <v>19</v>
      </c>
      <c r="AE186" s="181"/>
    </row>
    <row r="187" spans="24:31" hidden="1">
      <c r="X187" s="187"/>
      <c r="Y187"/>
      <c r="Z187" s="2" t="s">
        <v>77</v>
      </c>
      <c r="AA187" s="2" t="s">
        <v>481</v>
      </c>
      <c r="AB187" s="2" t="s">
        <v>2067</v>
      </c>
      <c r="AC187" s="2" t="s">
        <v>2068</v>
      </c>
      <c r="AD187" s="181">
        <f t="shared" si="3"/>
        <v>20</v>
      </c>
      <c r="AE187" s="181"/>
    </row>
    <row r="188" spans="24:31" hidden="1">
      <c r="X188" s="187"/>
      <c r="Y188"/>
      <c r="Z188" s="2" t="s">
        <v>77</v>
      </c>
      <c r="AA188" s="2" t="s">
        <v>481</v>
      </c>
      <c r="AB188" s="2" t="s">
        <v>2069</v>
      </c>
      <c r="AC188" s="2" t="s">
        <v>2070</v>
      </c>
      <c r="AD188" s="181">
        <f t="shared" si="3"/>
        <v>21</v>
      </c>
      <c r="AE188" s="181"/>
    </row>
    <row r="189" spans="24:31" hidden="1">
      <c r="X189" s="187"/>
      <c r="Y189"/>
      <c r="Z189" s="2" t="s">
        <v>77</v>
      </c>
      <c r="AA189" s="2" t="s">
        <v>481</v>
      </c>
      <c r="AB189" s="2" t="s">
        <v>2071</v>
      </c>
      <c r="AC189" s="2" t="s">
        <v>2072</v>
      </c>
      <c r="AD189" s="181">
        <f t="shared" si="3"/>
        <v>22</v>
      </c>
      <c r="AE189" s="181"/>
    </row>
    <row r="190" spans="24:31" hidden="1">
      <c r="X190" s="187"/>
      <c r="Y190"/>
      <c r="Z190" s="2" t="s">
        <v>77</v>
      </c>
      <c r="AA190" s="2" t="s">
        <v>481</v>
      </c>
      <c r="AB190" s="2" t="s">
        <v>2073</v>
      </c>
      <c r="AC190" s="2" t="s">
        <v>2074</v>
      </c>
      <c r="AD190" s="181">
        <f t="shared" si="3"/>
        <v>23</v>
      </c>
      <c r="AE190" s="181"/>
    </row>
    <row r="191" spans="24:31" hidden="1">
      <c r="X191" s="187"/>
      <c r="Y191"/>
      <c r="Z191" s="2" t="s">
        <v>77</v>
      </c>
      <c r="AA191" s="2" t="s">
        <v>481</v>
      </c>
      <c r="AB191" s="2" t="s">
        <v>2075</v>
      </c>
      <c r="AC191" s="2" t="s">
        <v>2076</v>
      </c>
      <c r="AD191" s="181">
        <f t="shared" si="3"/>
        <v>24</v>
      </c>
      <c r="AE191" s="181"/>
    </row>
    <row r="192" spans="24:31" hidden="1">
      <c r="X192" s="187"/>
      <c r="Y192"/>
      <c r="Z192" s="2" t="s">
        <v>77</v>
      </c>
      <c r="AA192" s="2" t="s">
        <v>481</v>
      </c>
      <c r="AB192" s="2" t="s">
        <v>2077</v>
      </c>
      <c r="AC192" s="2" t="s">
        <v>2078</v>
      </c>
      <c r="AD192" s="181">
        <f t="shared" si="3"/>
        <v>25</v>
      </c>
      <c r="AE192" s="181"/>
    </row>
    <row r="193" spans="24:31" hidden="1">
      <c r="X193" s="187"/>
      <c r="Y193"/>
      <c r="Z193" s="2" t="s">
        <v>77</v>
      </c>
      <c r="AA193" s="2" t="s">
        <v>481</v>
      </c>
      <c r="AB193" s="2" t="s">
        <v>2079</v>
      </c>
      <c r="AC193" s="2" t="s">
        <v>2080</v>
      </c>
      <c r="AD193" s="181">
        <f t="shared" si="3"/>
        <v>26</v>
      </c>
      <c r="AE193" s="181"/>
    </row>
    <row r="194" spans="24:31" hidden="1">
      <c r="X194" s="187"/>
      <c r="Y194"/>
      <c r="Z194" s="2" t="s">
        <v>77</v>
      </c>
      <c r="AA194" s="2" t="s">
        <v>481</v>
      </c>
      <c r="AB194" s="2" t="s">
        <v>2081</v>
      </c>
      <c r="AC194" s="2" t="s">
        <v>2082</v>
      </c>
      <c r="AD194" s="181">
        <f t="shared" si="3"/>
        <v>27</v>
      </c>
      <c r="AE194" s="181"/>
    </row>
    <row r="195" spans="24:31" hidden="1">
      <c r="X195" s="187"/>
      <c r="Y195"/>
      <c r="Z195" s="2" t="s">
        <v>77</v>
      </c>
      <c r="AA195" s="2" t="s">
        <v>481</v>
      </c>
      <c r="AB195" s="2" t="s">
        <v>2083</v>
      </c>
      <c r="AC195" s="2" t="s">
        <v>2084</v>
      </c>
      <c r="AD195" s="181">
        <f t="shared" si="3"/>
        <v>28</v>
      </c>
      <c r="AE195" s="181"/>
    </row>
    <row r="196" spans="24:31" hidden="1">
      <c r="X196" s="187"/>
      <c r="Y196"/>
      <c r="Z196" s="2" t="s">
        <v>77</v>
      </c>
      <c r="AA196" s="2" t="s">
        <v>481</v>
      </c>
      <c r="AB196" s="2" t="s">
        <v>2085</v>
      </c>
      <c r="AC196" s="2" t="s">
        <v>2086</v>
      </c>
      <c r="AD196" s="181">
        <f t="shared" ref="AD196:AD259" si="4">IF(Z196=Z195,AD195+1,1)</f>
        <v>29</v>
      </c>
      <c r="AE196" s="181"/>
    </row>
    <row r="197" spans="24:31" hidden="1">
      <c r="X197" s="187"/>
      <c r="Y197"/>
      <c r="Z197" s="2" t="s">
        <v>77</v>
      </c>
      <c r="AA197" s="2" t="s">
        <v>481</v>
      </c>
      <c r="AB197" s="2" t="s">
        <v>2087</v>
      </c>
      <c r="AC197" s="2" t="s">
        <v>2088</v>
      </c>
      <c r="AD197" s="181">
        <f t="shared" si="4"/>
        <v>30</v>
      </c>
      <c r="AE197" s="181"/>
    </row>
    <row r="198" spans="24:31" hidden="1">
      <c r="X198" s="187"/>
      <c r="Y198"/>
      <c r="Z198" s="2" t="s">
        <v>77</v>
      </c>
      <c r="AA198" s="2" t="s">
        <v>481</v>
      </c>
      <c r="AB198" s="2" t="s">
        <v>2089</v>
      </c>
      <c r="AC198" s="2" t="s">
        <v>2090</v>
      </c>
      <c r="AD198" s="181">
        <f t="shared" si="4"/>
        <v>31</v>
      </c>
      <c r="AE198" s="181"/>
    </row>
    <row r="199" spans="24:31" hidden="1">
      <c r="X199" s="187"/>
      <c r="Y199"/>
      <c r="Z199" s="2" t="s">
        <v>77</v>
      </c>
      <c r="AA199" s="2" t="s">
        <v>481</v>
      </c>
      <c r="AB199" s="2" t="s">
        <v>2091</v>
      </c>
      <c r="AC199" s="2" t="s">
        <v>2092</v>
      </c>
      <c r="AD199" s="181">
        <f t="shared" si="4"/>
        <v>32</v>
      </c>
      <c r="AE199" s="181"/>
    </row>
    <row r="200" spans="24:31" hidden="1">
      <c r="X200" s="187"/>
      <c r="Y200"/>
      <c r="Z200" s="2" t="s">
        <v>77</v>
      </c>
      <c r="AA200" s="2" t="s">
        <v>481</v>
      </c>
      <c r="AB200" s="2" t="s">
        <v>2093</v>
      </c>
      <c r="AC200" s="2" t="s">
        <v>2094</v>
      </c>
      <c r="AD200" s="181">
        <f t="shared" si="4"/>
        <v>33</v>
      </c>
      <c r="AE200" s="181"/>
    </row>
    <row r="201" spans="24:31" hidden="1">
      <c r="X201" s="187"/>
      <c r="Y201"/>
      <c r="Z201" s="2" t="s">
        <v>77</v>
      </c>
      <c r="AA201" s="2" t="s">
        <v>481</v>
      </c>
      <c r="AB201" s="2" t="s">
        <v>2095</v>
      </c>
      <c r="AC201" s="2" t="s">
        <v>2096</v>
      </c>
      <c r="AD201" s="181">
        <f t="shared" si="4"/>
        <v>34</v>
      </c>
      <c r="AE201" s="181"/>
    </row>
    <row r="202" spans="24:31" hidden="1">
      <c r="X202" s="187"/>
      <c r="Y202"/>
      <c r="Z202" s="2" t="s">
        <v>77</v>
      </c>
      <c r="AA202" s="2" t="s">
        <v>481</v>
      </c>
      <c r="AB202" s="2" t="s">
        <v>2097</v>
      </c>
      <c r="AC202" s="2" t="s">
        <v>2098</v>
      </c>
      <c r="AD202" s="181">
        <f t="shared" si="4"/>
        <v>35</v>
      </c>
      <c r="AE202" s="181"/>
    </row>
    <row r="203" spans="24:31" hidden="1">
      <c r="X203" s="187"/>
      <c r="Y203"/>
      <c r="Z203" s="2" t="s">
        <v>77</v>
      </c>
      <c r="AA203" s="2" t="s">
        <v>481</v>
      </c>
      <c r="AB203" s="2" t="s">
        <v>2099</v>
      </c>
      <c r="AC203" s="2" t="s">
        <v>2100</v>
      </c>
      <c r="AD203" s="181">
        <f t="shared" si="4"/>
        <v>36</v>
      </c>
      <c r="AE203" s="181"/>
    </row>
    <row r="204" spans="24:31" hidden="1">
      <c r="X204" s="187"/>
      <c r="Y204"/>
      <c r="Z204" s="2" t="s">
        <v>77</v>
      </c>
      <c r="AA204" s="2" t="s">
        <v>481</v>
      </c>
      <c r="AB204" s="2" t="s">
        <v>2101</v>
      </c>
      <c r="AC204" s="2" t="s">
        <v>2102</v>
      </c>
      <c r="AD204" s="181">
        <f t="shared" si="4"/>
        <v>37</v>
      </c>
      <c r="AE204" s="181"/>
    </row>
    <row r="205" spans="24:31" hidden="1">
      <c r="X205" s="187"/>
      <c r="Y205"/>
      <c r="Z205" s="2" t="s">
        <v>77</v>
      </c>
      <c r="AA205" s="2" t="s">
        <v>481</v>
      </c>
      <c r="AB205" s="2" t="s">
        <v>2103</v>
      </c>
      <c r="AC205" s="2" t="s">
        <v>2104</v>
      </c>
      <c r="AD205" s="181">
        <f t="shared" si="4"/>
        <v>38</v>
      </c>
      <c r="AE205" s="181"/>
    </row>
    <row r="206" spans="24:31" hidden="1">
      <c r="X206" s="187"/>
      <c r="Y206"/>
      <c r="Z206" s="2" t="s">
        <v>77</v>
      </c>
      <c r="AA206" s="2" t="s">
        <v>481</v>
      </c>
      <c r="AB206" s="2" t="s">
        <v>2105</v>
      </c>
      <c r="AC206" s="2" t="s">
        <v>2106</v>
      </c>
      <c r="AD206" s="181">
        <f t="shared" si="4"/>
        <v>39</v>
      </c>
      <c r="AE206" s="181"/>
    </row>
    <row r="207" spans="24:31" hidden="1">
      <c r="X207" s="187"/>
      <c r="Y207"/>
      <c r="Z207" s="2" t="s">
        <v>79</v>
      </c>
      <c r="AA207" s="2" t="s">
        <v>959</v>
      </c>
      <c r="AB207" s="2" t="s">
        <v>2107</v>
      </c>
      <c r="AC207" s="2" t="s">
        <v>2108</v>
      </c>
      <c r="AD207" s="181">
        <f t="shared" si="4"/>
        <v>1</v>
      </c>
      <c r="AE207" s="181"/>
    </row>
    <row r="208" spans="24:31" hidden="1">
      <c r="X208" s="187"/>
      <c r="Y208"/>
      <c r="Z208" s="2" t="s">
        <v>79</v>
      </c>
      <c r="AA208" s="2" t="s">
        <v>959</v>
      </c>
      <c r="AB208" s="2" t="s">
        <v>2109</v>
      </c>
      <c r="AC208" s="2" t="s">
        <v>2110</v>
      </c>
      <c r="AD208" s="181">
        <f t="shared" si="4"/>
        <v>2</v>
      </c>
      <c r="AE208" s="181"/>
    </row>
    <row r="209" spans="24:31" hidden="1">
      <c r="X209" s="187"/>
      <c r="Y209"/>
      <c r="Z209" s="2" t="s">
        <v>79</v>
      </c>
      <c r="AA209" s="2" t="s">
        <v>959</v>
      </c>
      <c r="AB209" s="2" t="s">
        <v>2111</v>
      </c>
      <c r="AC209" s="2" t="s">
        <v>2112</v>
      </c>
      <c r="AD209" s="181">
        <f t="shared" si="4"/>
        <v>3</v>
      </c>
      <c r="AE209" s="181"/>
    </row>
    <row r="210" spans="24:31" hidden="1">
      <c r="X210" s="187"/>
      <c r="Y210"/>
      <c r="Z210" s="2" t="s">
        <v>79</v>
      </c>
      <c r="AA210" s="2" t="s">
        <v>959</v>
      </c>
      <c r="AB210" s="2" t="s">
        <v>2113</v>
      </c>
      <c r="AC210" s="2" t="s">
        <v>2114</v>
      </c>
      <c r="AD210" s="181">
        <f t="shared" si="4"/>
        <v>4</v>
      </c>
      <c r="AE210" s="181"/>
    </row>
    <row r="211" spans="24:31" hidden="1">
      <c r="X211" s="187"/>
      <c r="Y211"/>
      <c r="Z211" s="2" t="s">
        <v>79</v>
      </c>
      <c r="AA211" s="2" t="s">
        <v>959</v>
      </c>
      <c r="AB211" s="2" t="s">
        <v>2115</v>
      </c>
      <c r="AC211" s="2" t="s">
        <v>2116</v>
      </c>
      <c r="AD211" s="181">
        <f t="shared" si="4"/>
        <v>5</v>
      </c>
      <c r="AE211" s="181"/>
    </row>
    <row r="212" spans="24:31" hidden="1">
      <c r="X212" s="187"/>
      <c r="Y212"/>
      <c r="Z212" s="2" t="s">
        <v>79</v>
      </c>
      <c r="AA212" s="2" t="s">
        <v>959</v>
      </c>
      <c r="AB212" s="2" t="s">
        <v>2117</v>
      </c>
      <c r="AC212" s="2" t="s">
        <v>2118</v>
      </c>
      <c r="AD212" s="181">
        <f t="shared" si="4"/>
        <v>6</v>
      </c>
      <c r="AE212" s="181"/>
    </row>
    <row r="213" spans="24:31" hidden="1">
      <c r="X213" s="187"/>
      <c r="Y213"/>
      <c r="Z213" s="2" t="s">
        <v>79</v>
      </c>
      <c r="AA213" s="2" t="s">
        <v>959</v>
      </c>
      <c r="AB213" s="2" t="s">
        <v>2119</v>
      </c>
      <c r="AC213" s="2" t="s">
        <v>2120</v>
      </c>
      <c r="AD213" s="181">
        <f t="shared" si="4"/>
        <v>7</v>
      </c>
      <c r="AE213" s="181"/>
    </row>
    <row r="214" spans="24:31" hidden="1">
      <c r="X214" s="187"/>
      <c r="Y214"/>
      <c r="Z214" s="2" t="s">
        <v>79</v>
      </c>
      <c r="AA214" s="2" t="s">
        <v>959</v>
      </c>
      <c r="AB214" s="2" t="s">
        <v>2121</v>
      </c>
      <c r="AC214" s="2" t="s">
        <v>2122</v>
      </c>
      <c r="AD214" s="181">
        <f t="shared" si="4"/>
        <v>8</v>
      </c>
      <c r="AE214" s="181"/>
    </row>
    <row r="215" spans="24:31" hidden="1">
      <c r="X215" s="187"/>
      <c r="Y215"/>
      <c r="Z215" s="2" t="s">
        <v>79</v>
      </c>
      <c r="AA215" s="2" t="s">
        <v>959</v>
      </c>
      <c r="AB215" s="2" t="s">
        <v>2123</v>
      </c>
      <c r="AC215" s="2" t="s">
        <v>2124</v>
      </c>
      <c r="AD215" s="181">
        <f t="shared" si="4"/>
        <v>9</v>
      </c>
      <c r="AE215" s="181"/>
    </row>
    <row r="216" spans="24:31" hidden="1">
      <c r="X216" s="187"/>
      <c r="Y216"/>
      <c r="Z216" s="2" t="s">
        <v>79</v>
      </c>
      <c r="AA216" s="2" t="s">
        <v>959</v>
      </c>
      <c r="AB216" s="2" t="s">
        <v>2125</v>
      </c>
      <c r="AC216" s="2" t="s">
        <v>2126</v>
      </c>
      <c r="AD216" s="181">
        <f t="shared" si="4"/>
        <v>10</v>
      </c>
      <c r="AE216" s="181"/>
    </row>
    <row r="217" spans="24:31" hidden="1">
      <c r="X217" s="187"/>
      <c r="Y217"/>
      <c r="Z217" s="2" t="s">
        <v>79</v>
      </c>
      <c r="AA217" s="2" t="s">
        <v>959</v>
      </c>
      <c r="AB217" s="2" t="s">
        <v>2127</v>
      </c>
      <c r="AC217" s="2" t="s">
        <v>2128</v>
      </c>
      <c r="AD217" s="181">
        <f t="shared" si="4"/>
        <v>11</v>
      </c>
      <c r="AE217" s="181"/>
    </row>
    <row r="218" spans="24:31" hidden="1">
      <c r="X218" s="187"/>
      <c r="Y218"/>
      <c r="Z218" s="2" t="s">
        <v>79</v>
      </c>
      <c r="AA218" s="2" t="s">
        <v>959</v>
      </c>
      <c r="AB218" s="2" t="s">
        <v>2129</v>
      </c>
      <c r="AC218" s="2" t="s">
        <v>2130</v>
      </c>
      <c r="AD218" s="181">
        <f t="shared" si="4"/>
        <v>12</v>
      </c>
      <c r="AE218" s="181"/>
    </row>
    <row r="219" spans="24:31" hidden="1">
      <c r="X219" s="187"/>
      <c r="Y219"/>
      <c r="Z219" s="2" t="s">
        <v>79</v>
      </c>
      <c r="AA219" s="2" t="s">
        <v>959</v>
      </c>
      <c r="AB219" s="2" t="s">
        <v>2131</v>
      </c>
      <c r="AC219" s="2" t="s">
        <v>2132</v>
      </c>
      <c r="AD219" s="181">
        <f t="shared" si="4"/>
        <v>13</v>
      </c>
      <c r="AE219" s="181"/>
    </row>
    <row r="220" spans="24:31" hidden="1">
      <c r="X220" s="187"/>
      <c r="Y220"/>
      <c r="Z220" s="2" t="s">
        <v>79</v>
      </c>
      <c r="AA220" s="2" t="s">
        <v>959</v>
      </c>
      <c r="AB220" s="2" t="s">
        <v>2133</v>
      </c>
      <c r="AC220" s="2" t="s">
        <v>2134</v>
      </c>
      <c r="AD220" s="181">
        <f t="shared" si="4"/>
        <v>14</v>
      </c>
      <c r="AE220" s="181"/>
    </row>
    <row r="221" spans="24:31" hidden="1">
      <c r="X221" s="187"/>
      <c r="Y221"/>
      <c r="Z221" s="2" t="s">
        <v>79</v>
      </c>
      <c r="AA221" s="2" t="s">
        <v>959</v>
      </c>
      <c r="AB221" s="2" t="s">
        <v>2135</v>
      </c>
      <c r="AC221" s="2" t="s">
        <v>2136</v>
      </c>
      <c r="AD221" s="181">
        <f t="shared" si="4"/>
        <v>15</v>
      </c>
      <c r="AE221" s="181"/>
    </row>
    <row r="222" spans="24:31" hidden="1">
      <c r="X222" s="187"/>
      <c r="Y222"/>
      <c r="Z222" s="2" t="s">
        <v>79</v>
      </c>
      <c r="AA222" s="2" t="s">
        <v>959</v>
      </c>
      <c r="AB222" s="2" t="s">
        <v>2137</v>
      </c>
      <c r="AC222" s="2" t="s">
        <v>2138</v>
      </c>
      <c r="AD222" s="181">
        <f t="shared" si="4"/>
        <v>16</v>
      </c>
      <c r="AE222" s="181"/>
    </row>
    <row r="223" spans="24:31" hidden="1">
      <c r="X223" s="187"/>
      <c r="Y223"/>
      <c r="Z223" s="2" t="s">
        <v>79</v>
      </c>
      <c r="AA223" s="2" t="s">
        <v>959</v>
      </c>
      <c r="AB223" s="2" t="s">
        <v>2139</v>
      </c>
      <c r="AC223" s="2" t="s">
        <v>2140</v>
      </c>
      <c r="AD223" s="181">
        <f t="shared" si="4"/>
        <v>17</v>
      </c>
      <c r="AE223" s="181"/>
    </row>
    <row r="224" spans="24:31" hidden="1">
      <c r="X224" s="187"/>
      <c r="Y224"/>
      <c r="Z224" s="2" t="s">
        <v>79</v>
      </c>
      <c r="AA224" s="2" t="s">
        <v>959</v>
      </c>
      <c r="AB224" s="2" t="s">
        <v>2141</v>
      </c>
      <c r="AC224" s="2" t="s">
        <v>2142</v>
      </c>
      <c r="AD224" s="181">
        <f t="shared" si="4"/>
        <v>18</v>
      </c>
      <c r="AE224" s="181"/>
    </row>
    <row r="225" spans="24:31" hidden="1">
      <c r="X225" s="187"/>
      <c r="Y225"/>
      <c r="Z225" s="2" t="s">
        <v>79</v>
      </c>
      <c r="AA225" s="2" t="s">
        <v>959</v>
      </c>
      <c r="AB225" s="2" t="s">
        <v>2143</v>
      </c>
      <c r="AC225" s="2" t="s">
        <v>2144</v>
      </c>
      <c r="AD225" s="181">
        <f t="shared" si="4"/>
        <v>19</v>
      </c>
      <c r="AE225" s="181"/>
    </row>
    <row r="226" spans="24:31" hidden="1">
      <c r="X226" s="187"/>
      <c r="Y226"/>
      <c r="Z226" s="2" t="s">
        <v>79</v>
      </c>
      <c r="AA226" s="2" t="s">
        <v>959</v>
      </c>
      <c r="AB226" s="2" t="s">
        <v>2145</v>
      </c>
      <c r="AC226" s="2" t="s">
        <v>2146</v>
      </c>
      <c r="AD226" s="181">
        <f t="shared" si="4"/>
        <v>20</v>
      </c>
      <c r="AE226" s="181"/>
    </row>
    <row r="227" spans="24:31" hidden="1">
      <c r="X227" s="187"/>
      <c r="Y227"/>
      <c r="Z227" s="2" t="s">
        <v>79</v>
      </c>
      <c r="AA227" s="2" t="s">
        <v>959</v>
      </c>
      <c r="AB227" s="2" t="s">
        <v>2147</v>
      </c>
      <c r="AC227" s="2" t="s">
        <v>2148</v>
      </c>
      <c r="AD227" s="181">
        <f t="shared" si="4"/>
        <v>21</v>
      </c>
      <c r="AE227" s="181"/>
    </row>
    <row r="228" spans="24:31" hidden="1">
      <c r="X228" s="187"/>
      <c r="Y228"/>
      <c r="Z228" s="2" t="s">
        <v>79</v>
      </c>
      <c r="AA228" s="2" t="s">
        <v>959</v>
      </c>
      <c r="AB228" s="2" t="s">
        <v>2149</v>
      </c>
      <c r="AC228" s="2" t="s">
        <v>2150</v>
      </c>
      <c r="AD228" s="181">
        <f t="shared" si="4"/>
        <v>22</v>
      </c>
      <c r="AE228" s="181"/>
    </row>
    <row r="229" spans="24:31" hidden="1">
      <c r="X229" s="187"/>
      <c r="Y229"/>
      <c r="Z229" s="2" t="s">
        <v>79</v>
      </c>
      <c r="AA229" s="2" t="s">
        <v>959</v>
      </c>
      <c r="AB229" s="2" t="s">
        <v>2151</v>
      </c>
      <c r="AC229" s="2" t="s">
        <v>2152</v>
      </c>
      <c r="AD229" s="181">
        <f t="shared" si="4"/>
        <v>23</v>
      </c>
      <c r="AE229" s="181"/>
    </row>
    <row r="230" spans="24:31" hidden="1">
      <c r="X230" s="187"/>
      <c r="Y230"/>
      <c r="Z230" s="2" t="s">
        <v>79</v>
      </c>
      <c r="AA230" s="2" t="s">
        <v>959</v>
      </c>
      <c r="AB230" s="2" t="s">
        <v>2153</v>
      </c>
      <c r="AC230" s="2" t="s">
        <v>2154</v>
      </c>
      <c r="AD230" s="181">
        <f t="shared" si="4"/>
        <v>24</v>
      </c>
      <c r="AE230" s="181"/>
    </row>
    <row r="231" spans="24:31" hidden="1">
      <c r="X231" s="187"/>
      <c r="Y231"/>
      <c r="Z231" s="2" t="s">
        <v>79</v>
      </c>
      <c r="AA231" s="2" t="s">
        <v>959</v>
      </c>
      <c r="AB231" s="2" t="s">
        <v>2155</v>
      </c>
      <c r="AC231" s="2" t="s">
        <v>2156</v>
      </c>
      <c r="AD231" s="181">
        <f t="shared" si="4"/>
        <v>25</v>
      </c>
      <c r="AE231" s="181"/>
    </row>
    <row r="232" spans="24:31" hidden="1">
      <c r="X232" s="187"/>
      <c r="Y232"/>
      <c r="Z232" s="2" t="s">
        <v>79</v>
      </c>
      <c r="AA232" s="2" t="s">
        <v>959</v>
      </c>
      <c r="AB232" s="2" t="s">
        <v>2157</v>
      </c>
      <c r="AC232" s="2" t="s">
        <v>2158</v>
      </c>
      <c r="AD232" s="181">
        <f t="shared" si="4"/>
        <v>26</v>
      </c>
      <c r="AE232" s="181"/>
    </row>
    <row r="233" spans="24:31" hidden="1">
      <c r="X233" s="187"/>
      <c r="Y233"/>
      <c r="Z233" s="2" t="s">
        <v>79</v>
      </c>
      <c r="AA233" s="2" t="s">
        <v>959</v>
      </c>
      <c r="AB233" s="2" t="s">
        <v>2159</v>
      </c>
      <c r="AC233" s="2" t="s">
        <v>2160</v>
      </c>
      <c r="AD233" s="181">
        <f t="shared" si="4"/>
        <v>27</v>
      </c>
      <c r="AE233" s="181"/>
    </row>
    <row r="234" spans="24:31" hidden="1">
      <c r="X234" s="187"/>
      <c r="Y234"/>
      <c r="Z234" s="2" t="s">
        <v>79</v>
      </c>
      <c r="AA234" s="2" t="s">
        <v>959</v>
      </c>
      <c r="AB234" s="2" t="s">
        <v>2161</v>
      </c>
      <c r="AC234" s="2" t="s">
        <v>2162</v>
      </c>
      <c r="AD234" s="181">
        <f t="shared" si="4"/>
        <v>28</v>
      </c>
      <c r="AE234" s="181"/>
    </row>
    <row r="235" spans="24:31" hidden="1">
      <c r="X235" s="187"/>
      <c r="Y235"/>
      <c r="Z235" s="2" t="s">
        <v>79</v>
      </c>
      <c r="AA235" s="2" t="s">
        <v>959</v>
      </c>
      <c r="AB235" s="2" t="s">
        <v>2163</v>
      </c>
      <c r="AC235" s="2" t="s">
        <v>2164</v>
      </c>
      <c r="AD235" s="181">
        <f t="shared" si="4"/>
        <v>29</v>
      </c>
      <c r="AE235" s="181"/>
    </row>
    <row r="236" spans="24:31" hidden="1">
      <c r="X236" s="187"/>
      <c r="Y236"/>
      <c r="Z236" s="2" t="s">
        <v>79</v>
      </c>
      <c r="AA236" s="2" t="s">
        <v>959</v>
      </c>
      <c r="AB236" s="2" t="s">
        <v>2165</v>
      </c>
      <c r="AC236" s="2" t="s">
        <v>2166</v>
      </c>
      <c r="AD236" s="181">
        <f t="shared" si="4"/>
        <v>30</v>
      </c>
      <c r="AE236" s="181"/>
    </row>
    <row r="237" spans="24:31" hidden="1">
      <c r="X237" s="187"/>
      <c r="Y237"/>
      <c r="Z237" s="2" t="s">
        <v>79</v>
      </c>
      <c r="AA237" s="2" t="s">
        <v>959</v>
      </c>
      <c r="AB237" s="2" t="s">
        <v>2167</v>
      </c>
      <c r="AC237" s="2" t="s">
        <v>2168</v>
      </c>
      <c r="AD237" s="181">
        <f t="shared" si="4"/>
        <v>31</v>
      </c>
      <c r="AE237" s="181"/>
    </row>
    <row r="238" spans="24:31" hidden="1">
      <c r="X238" s="187"/>
      <c r="Y238"/>
      <c r="Z238" s="2" t="s">
        <v>79</v>
      </c>
      <c r="AA238" s="2" t="s">
        <v>959</v>
      </c>
      <c r="AB238" s="2" t="s">
        <v>2169</v>
      </c>
      <c r="AC238" s="2" t="s">
        <v>2170</v>
      </c>
      <c r="AD238" s="181">
        <f t="shared" si="4"/>
        <v>32</v>
      </c>
      <c r="AE238" s="181"/>
    </row>
    <row r="239" spans="24:31" hidden="1">
      <c r="X239" s="187"/>
      <c r="Y239"/>
      <c r="Z239" s="2" t="s">
        <v>79</v>
      </c>
      <c r="AA239" s="2" t="s">
        <v>959</v>
      </c>
      <c r="AB239" s="2" t="s">
        <v>2171</v>
      </c>
      <c r="AC239" s="2" t="s">
        <v>2172</v>
      </c>
      <c r="AD239" s="181">
        <f t="shared" si="4"/>
        <v>33</v>
      </c>
      <c r="AE239" s="181"/>
    </row>
    <row r="240" spans="24:31" hidden="1">
      <c r="X240" s="187"/>
      <c r="Y240"/>
      <c r="Z240" s="2" t="s">
        <v>79</v>
      </c>
      <c r="AA240" s="2" t="s">
        <v>959</v>
      </c>
      <c r="AB240" s="2" t="s">
        <v>2173</v>
      </c>
      <c r="AC240" s="2" t="s">
        <v>2174</v>
      </c>
      <c r="AD240" s="181">
        <f t="shared" si="4"/>
        <v>34</v>
      </c>
      <c r="AE240" s="181"/>
    </row>
    <row r="241" spans="24:31" hidden="1">
      <c r="X241" s="187"/>
      <c r="Y241"/>
      <c r="Z241" s="2" t="s">
        <v>79</v>
      </c>
      <c r="AA241" s="2" t="s">
        <v>959</v>
      </c>
      <c r="AB241" s="2" t="s">
        <v>2175</v>
      </c>
      <c r="AC241" s="2" t="s">
        <v>2176</v>
      </c>
      <c r="AD241" s="181">
        <f t="shared" si="4"/>
        <v>35</v>
      </c>
      <c r="AE241" s="181"/>
    </row>
    <row r="242" spans="24:31" hidden="1">
      <c r="X242" s="187"/>
      <c r="Y242"/>
      <c r="Z242" s="2" t="s">
        <v>79</v>
      </c>
      <c r="AA242" s="2" t="s">
        <v>959</v>
      </c>
      <c r="AB242" s="2" t="s">
        <v>2177</v>
      </c>
      <c r="AC242" s="2" t="s">
        <v>2178</v>
      </c>
      <c r="AD242" s="181">
        <f t="shared" si="4"/>
        <v>36</v>
      </c>
      <c r="AE242" s="181"/>
    </row>
    <row r="243" spans="24:31" hidden="1">
      <c r="X243" s="187"/>
      <c r="Y243"/>
      <c r="Z243" s="2" t="s">
        <v>79</v>
      </c>
      <c r="AA243" s="2" t="s">
        <v>959</v>
      </c>
      <c r="AB243" s="2" t="s">
        <v>2179</v>
      </c>
      <c r="AC243" s="2" t="s">
        <v>2180</v>
      </c>
      <c r="AD243" s="181">
        <f t="shared" si="4"/>
        <v>37</v>
      </c>
      <c r="AE243" s="181"/>
    </row>
    <row r="244" spans="24:31" hidden="1">
      <c r="X244" s="187"/>
      <c r="Y244"/>
      <c r="Z244" s="2" t="s">
        <v>79</v>
      </c>
      <c r="AA244" s="2" t="s">
        <v>959</v>
      </c>
      <c r="AB244" s="2" t="s">
        <v>2181</v>
      </c>
      <c r="AC244" s="2" t="s">
        <v>2182</v>
      </c>
      <c r="AD244" s="181">
        <f t="shared" si="4"/>
        <v>38</v>
      </c>
      <c r="AE244" s="181"/>
    </row>
    <row r="245" spans="24:31" hidden="1">
      <c r="X245" s="187"/>
      <c r="Y245"/>
      <c r="Z245" s="2" t="s">
        <v>79</v>
      </c>
      <c r="AA245" s="2" t="s">
        <v>959</v>
      </c>
      <c r="AB245" s="2" t="s">
        <v>2183</v>
      </c>
      <c r="AC245" s="2" t="s">
        <v>2184</v>
      </c>
      <c r="AD245" s="181">
        <f t="shared" si="4"/>
        <v>39</v>
      </c>
      <c r="AE245" s="181"/>
    </row>
    <row r="246" spans="24:31" hidden="1">
      <c r="X246" s="187"/>
      <c r="Y246"/>
      <c r="Z246" s="2" t="s">
        <v>79</v>
      </c>
      <c r="AA246" s="2" t="s">
        <v>959</v>
      </c>
      <c r="AB246" s="2" t="s">
        <v>2185</v>
      </c>
      <c r="AC246" s="2" t="s">
        <v>2186</v>
      </c>
      <c r="AD246" s="181">
        <f t="shared" si="4"/>
        <v>40</v>
      </c>
      <c r="AE246" s="181"/>
    </row>
    <row r="247" spans="24:31" hidden="1">
      <c r="X247" s="187"/>
      <c r="Y247"/>
      <c r="Z247" s="2" t="s">
        <v>79</v>
      </c>
      <c r="AA247" s="2" t="s">
        <v>959</v>
      </c>
      <c r="AB247" s="2" t="s">
        <v>2187</v>
      </c>
      <c r="AC247" s="2" t="s">
        <v>2188</v>
      </c>
      <c r="AD247" s="181">
        <f t="shared" si="4"/>
        <v>41</v>
      </c>
      <c r="AE247" s="181"/>
    </row>
    <row r="248" spans="24:31" hidden="1">
      <c r="X248" s="187"/>
      <c r="Y248"/>
      <c r="Z248" s="2" t="s">
        <v>81</v>
      </c>
      <c r="AA248" s="2" t="s">
        <v>1436</v>
      </c>
      <c r="AB248" s="2" t="s">
        <v>2189</v>
      </c>
      <c r="AC248" s="2" t="s">
        <v>2190</v>
      </c>
      <c r="AD248" s="181">
        <f t="shared" si="4"/>
        <v>1</v>
      </c>
      <c r="AE248" s="181"/>
    </row>
    <row r="249" spans="24:31" hidden="1">
      <c r="X249" s="187"/>
      <c r="Y249"/>
      <c r="Z249" s="2" t="s">
        <v>81</v>
      </c>
      <c r="AA249" s="2" t="s">
        <v>1436</v>
      </c>
      <c r="AB249" s="2" t="s">
        <v>2191</v>
      </c>
      <c r="AC249" s="2" t="s">
        <v>2192</v>
      </c>
      <c r="AD249" s="181">
        <f t="shared" si="4"/>
        <v>2</v>
      </c>
      <c r="AE249" s="181"/>
    </row>
    <row r="250" spans="24:31" hidden="1">
      <c r="X250" s="187"/>
      <c r="Y250"/>
      <c r="Z250" s="2" t="s">
        <v>81</v>
      </c>
      <c r="AA250" s="2" t="s">
        <v>1436</v>
      </c>
      <c r="AB250" s="2" t="s">
        <v>2193</v>
      </c>
      <c r="AC250" s="2" t="s">
        <v>2194</v>
      </c>
      <c r="AD250" s="181">
        <f t="shared" si="4"/>
        <v>3</v>
      </c>
      <c r="AE250" s="181"/>
    </row>
    <row r="251" spans="24:31" hidden="1">
      <c r="X251" s="187"/>
      <c r="Y251"/>
      <c r="Z251" s="2" t="s">
        <v>81</v>
      </c>
      <c r="AA251" s="2" t="s">
        <v>1436</v>
      </c>
      <c r="AB251" s="2" t="s">
        <v>2195</v>
      </c>
      <c r="AC251" s="2" t="s">
        <v>2196</v>
      </c>
      <c r="AD251" s="181">
        <f t="shared" si="4"/>
        <v>4</v>
      </c>
      <c r="AE251" s="181"/>
    </row>
    <row r="252" spans="24:31" hidden="1">
      <c r="X252" s="187"/>
      <c r="Y252"/>
      <c r="Z252" s="2" t="s">
        <v>81</v>
      </c>
      <c r="AA252" s="2" t="s">
        <v>1436</v>
      </c>
      <c r="AB252" s="2" t="s">
        <v>2197</v>
      </c>
      <c r="AC252" s="2" t="s">
        <v>2198</v>
      </c>
      <c r="AD252" s="181">
        <f t="shared" si="4"/>
        <v>5</v>
      </c>
      <c r="AE252" s="181"/>
    </row>
    <row r="253" spans="24:31" hidden="1">
      <c r="X253" s="187"/>
      <c r="Y253"/>
      <c r="Z253" s="2" t="s">
        <v>81</v>
      </c>
      <c r="AA253" s="2" t="s">
        <v>1436</v>
      </c>
      <c r="AB253" s="2" t="s">
        <v>2199</v>
      </c>
      <c r="AC253" s="2" t="s">
        <v>2200</v>
      </c>
      <c r="AD253" s="181">
        <f t="shared" si="4"/>
        <v>6</v>
      </c>
      <c r="AE253" s="181"/>
    </row>
    <row r="254" spans="24:31" hidden="1">
      <c r="X254" s="187"/>
      <c r="Y254"/>
      <c r="Z254" s="2" t="s">
        <v>81</v>
      </c>
      <c r="AA254" s="2" t="s">
        <v>1436</v>
      </c>
      <c r="AB254" s="2" t="s">
        <v>2201</v>
      </c>
      <c r="AC254" s="2" t="s">
        <v>2202</v>
      </c>
      <c r="AD254" s="181">
        <f t="shared" si="4"/>
        <v>7</v>
      </c>
      <c r="AE254" s="181"/>
    </row>
    <row r="255" spans="24:31" hidden="1">
      <c r="X255" s="187"/>
      <c r="Y255"/>
      <c r="Z255" s="2" t="s">
        <v>81</v>
      </c>
      <c r="AA255" s="2" t="s">
        <v>1436</v>
      </c>
      <c r="AB255" s="2" t="s">
        <v>2203</v>
      </c>
      <c r="AC255" s="2" t="s">
        <v>2204</v>
      </c>
      <c r="AD255" s="181">
        <f t="shared" si="4"/>
        <v>8</v>
      </c>
      <c r="AE255" s="181"/>
    </row>
    <row r="256" spans="24:31" hidden="1">
      <c r="X256" s="187"/>
      <c r="Y256"/>
      <c r="Z256" s="2" t="s">
        <v>81</v>
      </c>
      <c r="AA256" s="2" t="s">
        <v>1436</v>
      </c>
      <c r="AB256" s="2" t="s">
        <v>2205</v>
      </c>
      <c r="AC256" s="2" t="s">
        <v>2206</v>
      </c>
      <c r="AD256" s="181">
        <f t="shared" si="4"/>
        <v>9</v>
      </c>
      <c r="AE256" s="181"/>
    </row>
    <row r="257" spans="24:31" hidden="1">
      <c r="X257" s="187"/>
      <c r="Y257"/>
      <c r="Z257" s="2" t="s">
        <v>81</v>
      </c>
      <c r="AA257" s="2" t="s">
        <v>1436</v>
      </c>
      <c r="AB257" s="2" t="s">
        <v>2207</v>
      </c>
      <c r="AC257" s="2" t="s">
        <v>2208</v>
      </c>
      <c r="AD257" s="181">
        <f t="shared" si="4"/>
        <v>10</v>
      </c>
      <c r="AE257" s="181"/>
    </row>
    <row r="258" spans="24:31" hidden="1">
      <c r="X258" s="187"/>
      <c r="Y258"/>
      <c r="Z258" s="2" t="s">
        <v>81</v>
      </c>
      <c r="AA258" s="2" t="s">
        <v>1436</v>
      </c>
      <c r="AB258" s="2" t="s">
        <v>2209</v>
      </c>
      <c r="AC258" s="2" t="s">
        <v>2210</v>
      </c>
      <c r="AD258" s="181">
        <f t="shared" si="4"/>
        <v>11</v>
      </c>
      <c r="AE258" s="181"/>
    </row>
    <row r="259" spans="24:31" hidden="1">
      <c r="X259" s="187"/>
      <c r="Y259"/>
      <c r="Z259" s="2" t="s">
        <v>81</v>
      </c>
      <c r="AA259" s="2" t="s">
        <v>1436</v>
      </c>
      <c r="AB259" s="2" t="s">
        <v>2211</v>
      </c>
      <c r="AC259" s="2" t="s">
        <v>2212</v>
      </c>
      <c r="AD259" s="181">
        <f t="shared" si="4"/>
        <v>12</v>
      </c>
      <c r="AE259" s="181"/>
    </row>
    <row r="260" spans="24:31" hidden="1">
      <c r="X260" s="187"/>
      <c r="Y260"/>
      <c r="Z260" s="2" t="s">
        <v>81</v>
      </c>
      <c r="AA260" s="2" t="s">
        <v>1436</v>
      </c>
      <c r="AB260" s="2" t="s">
        <v>2213</v>
      </c>
      <c r="AC260" s="2" t="s">
        <v>2214</v>
      </c>
      <c r="AD260" s="181">
        <f t="shared" ref="AD260:AD323" si="5">IF(Z260=Z259,AD259+1,1)</f>
        <v>13</v>
      </c>
      <c r="AE260" s="181"/>
    </row>
    <row r="261" spans="24:31" hidden="1">
      <c r="X261" s="187"/>
      <c r="Y261"/>
      <c r="Z261" s="2" t="s">
        <v>81</v>
      </c>
      <c r="AA261" s="2" t="s">
        <v>1436</v>
      </c>
      <c r="AB261" s="2" t="s">
        <v>2215</v>
      </c>
      <c r="AC261" s="2" t="s">
        <v>2216</v>
      </c>
      <c r="AD261" s="181">
        <f t="shared" si="5"/>
        <v>14</v>
      </c>
      <c r="AE261" s="181"/>
    </row>
    <row r="262" spans="24:31" hidden="1">
      <c r="X262" s="187"/>
      <c r="Y262"/>
      <c r="Z262" s="2" t="s">
        <v>81</v>
      </c>
      <c r="AA262" s="2" t="s">
        <v>1436</v>
      </c>
      <c r="AB262" s="2" t="s">
        <v>2217</v>
      </c>
      <c r="AC262" s="2" t="s">
        <v>2218</v>
      </c>
      <c r="AD262" s="181">
        <f t="shared" si="5"/>
        <v>15</v>
      </c>
      <c r="AE262" s="181"/>
    </row>
    <row r="263" spans="24:31" hidden="1">
      <c r="X263" s="187"/>
      <c r="Y263"/>
      <c r="Z263" s="2" t="s">
        <v>81</v>
      </c>
      <c r="AA263" s="2" t="s">
        <v>1436</v>
      </c>
      <c r="AB263" s="2" t="s">
        <v>2219</v>
      </c>
      <c r="AC263" s="2" t="s">
        <v>2220</v>
      </c>
      <c r="AD263" s="181">
        <f t="shared" si="5"/>
        <v>16</v>
      </c>
      <c r="AE263" s="181"/>
    </row>
    <row r="264" spans="24:31" hidden="1">
      <c r="X264" s="187"/>
      <c r="Y264"/>
      <c r="Z264" s="2" t="s">
        <v>81</v>
      </c>
      <c r="AA264" s="2" t="s">
        <v>1436</v>
      </c>
      <c r="AB264" s="2" t="s">
        <v>2221</v>
      </c>
      <c r="AC264" s="2" t="s">
        <v>2222</v>
      </c>
      <c r="AD264" s="181">
        <f t="shared" si="5"/>
        <v>17</v>
      </c>
      <c r="AE264" s="181"/>
    </row>
    <row r="265" spans="24:31" hidden="1">
      <c r="X265" s="187"/>
      <c r="Y265"/>
      <c r="Z265" s="2" t="s">
        <v>81</v>
      </c>
      <c r="AA265" s="2" t="s">
        <v>1436</v>
      </c>
      <c r="AB265" s="2" t="s">
        <v>2223</v>
      </c>
      <c r="AC265" s="2" t="s">
        <v>2224</v>
      </c>
      <c r="AD265" s="181">
        <f t="shared" si="5"/>
        <v>18</v>
      </c>
      <c r="AE265" s="181"/>
    </row>
    <row r="266" spans="24:31" hidden="1">
      <c r="X266" s="187"/>
      <c r="Y266"/>
      <c r="Z266" s="2" t="s">
        <v>81</v>
      </c>
      <c r="AA266" s="2" t="s">
        <v>1436</v>
      </c>
      <c r="AB266" s="2" t="s">
        <v>2225</v>
      </c>
      <c r="AC266" s="2" t="s">
        <v>2226</v>
      </c>
      <c r="AD266" s="181">
        <f t="shared" si="5"/>
        <v>19</v>
      </c>
      <c r="AE266" s="181"/>
    </row>
    <row r="267" spans="24:31" hidden="1">
      <c r="X267" s="187"/>
      <c r="Y267"/>
      <c r="Z267" s="2" t="s">
        <v>81</v>
      </c>
      <c r="AA267" s="2" t="s">
        <v>1436</v>
      </c>
      <c r="AB267" s="2" t="s">
        <v>2227</v>
      </c>
      <c r="AC267" s="2" t="s">
        <v>2228</v>
      </c>
      <c r="AD267" s="181">
        <f t="shared" si="5"/>
        <v>20</v>
      </c>
      <c r="AE267" s="181"/>
    </row>
    <row r="268" spans="24:31" hidden="1">
      <c r="X268" s="187"/>
      <c r="Y268"/>
      <c r="Z268" s="2" t="s">
        <v>81</v>
      </c>
      <c r="AA268" s="2" t="s">
        <v>1436</v>
      </c>
      <c r="AB268" s="2" t="s">
        <v>2229</v>
      </c>
      <c r="AC268" s="2" t="s">
        <v>2230</v>
      </c>
      <c r="AD268" s="181">
        <f t="shared" si="5"/>
        <v>21</v>
      </c>
      <c r="AE268" s="181"/>
    </row>
    <row r="269" spans="24:31" hidden="1">
      <c r="X269" s="187"/>
      <c r="Y269"/>
      <c r="Z269" s="2" t="s">
        <v>81</v>
      </c>
      <c r="AA269" s="2" t="s">
        <v>1436</v>
      </c>
      <c r="AB269" s="2" t="s">
        <v>2231</v>
      </c>
      <c r="AC269" s="2" t="s">
        <v>2232</v>
      </c>
      <c r="AD269" s="181">
        <f t="shared" si="5"/>
        <v>22</v>
      </c>
      <c r="AE269" s="181"/>
    </row>
    <row r="270" spans="24:31" hidden="1">
      <c r="X270" s="187"/>
      <c r="Y270"/>
      <c r="Z270" s="2" t="s">
        <v>81</v>
      </c>
      <c r="AA270" s="2" t="s">
        <v>1436</v>
      </c>
      <c r="AB270" s="2" t="s">
        <v>2233</v>
      </c>
      <c r="AC270" s="2" t="s">
        <v>2234</v>
      </c>
      <c r="AD270" s="181">
        <f t="shared" si="5"/>
        <v>23</v>
      </c>
      <c r="AE270" s="181"/>
    </row>
    <row r="271" spans="24:31" hidden="1">
      <c r="X271" s="187"/>
      <c r="Y271"/>
      <c r="Z271" s="2" t="s">
        <v>81</v>
      </c>
      <c r="AA271" s="2" t="s">
        <v>1436</v>
      </c>
      <c r="AB271" s="2" t="s">
        <v>2235</v>
      </c>
      <c r="AC271" s="2" t="s">
        <v>2236</v>
      </c>
      <c r="AD271" s="181">
        <f t="shared" si="5"/>
        <v>24</v>
      </c>
      <c r="AE271" s="181"/>
    </row>
    <row r="272" spans="24:31" hidden="1">
      <c r="X272" s="187"/>
      <c r="Y272"/>
      <c r="Z272" s="2" t="s">
        <v>81</v>
      </c>
      <c r="AA272" s="2" t="s">
        <v>1436</v>
      </c>
      <c r="AB272" s="2" t="s">
        <v>2237</v>
      </c>
      <c r="AC272" s="2" t="s">
        <v>2238</v>
      </c>
      <c r="AD272" s="181">
        <f t="shared" si="5"/>
        <v>25</v>
      </c>
      <c r="AE272" s="181"/>
    </row>
    <row r="273" spans="24:31" hidden="1">
      <c r="X273" s="187"/>
      <c r="Y273"/>
      <c r="Z273" s="2" t="s">
        <v>81</v>
      </c>
      <c r="AA273" s="2" t="s">
        <v>1436</v>
      </c>
      <c r="AB273" s="2" t="s">
        <v>2239</v>
      </c>
      <c r="AC273" s="2" t="s">
        <v>2240</v>
      </c>
      <c r="AD273" s="181">
        <f t="shared" si="5"/>
        <v>26</v>
      </c>
      <c r="AE273" s="181"/>
    </row>
    <row r="274" spans="24:31" hidden="1">
      <c r="X274" s="187"/>
      <c r="Y274"/>
      <c r="Z274" s="2" t="s">
        <v>81</v>
      </c>
      <c r="AA274" s="2" t="s">
        <v>1436</v>
      </c>
      <c r="AB274" s="2" t="s">
        <v>2241</v>
      </c>
      <c r="AC274" s="2" t="s">
        <v>2242</v>
      </c>
      <c r="AD274" s="181">
        <f t="shared" si="5"/>
        <v>27</v>
      </c>
      <c r="AE274" s="181"/>
    </row>
    <row r="275" spans="24:31" hidden="1">
      <c r="X275" s="187"/>
      <c r="Y275"/>
      <c r="Z275" s="2" t="s">
        <v>81</v>
      </c>
      <c r="AA275" s="2" t="s">
        <v>1436</v>
      </c>
      <c r="AB275" s="2" t="s">
        <v>2243</v>
      </c>
      <c r="AC275" s="2" t="s">
        <v>2244</v>
      </c>
      <c r="AD275" s="181">
        <f t="shared" si="5"/>
        <v>28</v>
      </c>
      <c r="AE275" s="181"/>
    </row>
    <row r="276" spans="24:31" hidden="1">
      <c r="X276" s="187"/>
      <c r="Y276"/>
      <c r="Z276" s="2" t="s">
        <v>81</v>
      </c>
      <c r="AA276" s="2" t="s">
        <v>1436</v>
      </c>
      <c r="AB276" s="2" t="s">
        <v>2245</v>
      </c>
      <c r="AC276" s="2" t="s">
        <v>2246</v>
      </c>
      <c r="AD276" s="181">
        <f t="shared" si="5"/>
        <v>29</v>
      </c>
      <c r="AE276" s="181"/>
    </row>
    <row r="277" spans="24:31" hidden="1">
      <c r="X277" s="187"/>
      <c r="Y277"/>
      <c r="Z277" s="2" t="s">
        <v>81</v>
      </c>
      <c r="AA277" s="2" t="s">
        <v>1436</v>
      </c>
      <c r="AB277" s="2" t="s">
        <v>2247</v>
      </c>
      <c r="AC277" s="2" t="s">
        <v>2248</v>
      </c>
      <c r="AD277" s="181">
        <f t="shared" si="5"/>
        <v>30</v>
      </c>
      <c r="AE277" s="181"/>
    </row>
    <row r="278" spans="24:31" hidden="1">
      <c r="X278" s="187"/>
      <c r="Y278"/>
      <c r="Z278" s="2" t="s">
        <v>81</v>
      </c>
      <c r="AA278" s="2" t="s">
        <v>1436</v>
      </c>
      <c r="AB278" s="2" t="s">
        <v>2249</v>
      </c>
      <c r="AC278" s="2" t="s">
        <v>2250</v>
      </c>
      <c r="AD278" s="181">
        <f t="shared" si="5"/>
        <v>31</v>
      </c>
      <c r="AE278" s="181"/>
    </row>
    <row r="279" spans="24:31" hidden="1">
      <c r="X279" s="187"/>
      <c r="Y279"/>
      <c r="Z279" s="2" t="s">
        <v>81</v>
      </c>
      <c r="AA279" s="2" t="s">
        <v>1436</v>
      </c>
      <c r="AB279" s="2" t="s">
        <v>2251</v>
      </c>
      <c r="AC279" s="2" t="s">
        <v>2252</v>
      </c>
      <c r="AD279" s="181">
        <f t="shared" si="5"/>
        <v>32</v>
      </c>
      <c r="AE279" s="181"/>
    </row>
    <row r="280" spans="24:31" hidden="1">
      <c r="X280" s="187"/>
      <c r="Y280"/>
      <c r="Z280" s="2" t="s">
        <v>81</v>
      </c>
      <c r="AA280" s="2" t="s">
        <v>1436</v>
      </c>
      <c r="AB280" s="2" t="s">
        <v>2253</v>
      </c>
      <c r="AC280" s="2" t="s">
        <v>2254</v>
      </c>
      <c r="AD280" s="181">
        <f t="shared" si="5"/>
        <v>33</v>
      </c>
      <c r="AE280" s="181"/>
    </row>
    <row r="281" spans="24:31" hidden="1">
      <c r="X281" s="187"/>
      <c r="Y281"/>
      <c r="Z281" s="2" t="s">
        <v>81</v>
      </c>
      <c r="AA281" s="2" t="s">
        <v>1436</v>
      </c>
      <c r="AB281" s="2" t="s">
        <v>2255</v>
      </c>
      <c r="AC281" s="2" t="s">
        <v>2256</v>
      </c>
      <c r="AD281" s="181">
        <f t="shared" si="5"/>
        <v>34</v>
      </c>
      <c r="AE281" s="181"/>
    </row>
    <row r="282" spans="24:31" hidden="1">
      <c r="X282" s="187"/>
      <c r="Y282"/>
      <c r="Z282" s="2" t="s">
        <v>83</v>
      </c>
      <c r="AA282" s="2" t="s">
        <v>639</v>
      </c>
      <c r="AB282" s="2" t="s">
        <v>2257</v>
      </c>
      <c r="AC282" s="2" t="s">
        <v>2258</v>
      </c>
      <c r="AD282" s="181">
        <f t="shared" si="5"/>
        <v>1</v>
      </c>
      <c r="AE282" s="181"/>
    </row>
    <row r="283" spans="24:31" hidden="1">
      <c r="X283" s="187"/>
      <c r="Y283"/>
      <c r="Z283" s="2" t="s">
        <v>83</v>
      </c>
      <c r="AA283" s="2" t="s">
        <v>639</v>
      </c>
      <c r="AB283" s="2" t="s">
        <v>2259</v>
      </c>
      <c r="AC283" s="2" t="s">
        <v>2260</v>
      </c>
      <c r="AD283" s="181">
        <f t="shared" si="5"/>
        <v>2</v>
      </c>
      <c r="AE283" s="181"/>
    </row>
    <row r="284" spans="24:31" hidden="1">
      <c r="X284" s="187"/>
      <c r="Y284"/>
      <c r="Z284" s="2" t="s">
        <v>83</v>
      </c>
      <c r="AA284" s="2" t="s">
        <v>639</v>
      </c>
      <c r="AB284" s="2" t="s">
        <v>2261</v>
      </c>
      <c r="AC284" s="2" t="s">
        <v>2262</v>
      </c>
      <c r="AD284" s="181">
        <f t="shared" si="5"/>
        <v>3</v>
      </c>
      <c r="AE284" s="181"/>
    </row>
    <row r="285" spans="24:31" hidden="1">
      <c r="X285" s="187"/>
      <c r="Y285"/>
      <c r="Z285" s="2" t="s">
        <v>83</v>
      </c>
      <c r="AA285" s="2" t="s">
        <v>639</v>
      </c>
      <c r="AB285" s="2" t="s">
        <v>2263</v>
      </c>
      <c r="AC285" s="2" t="s">
        <v>2264</v>
      </c>
      <c r="AD285" s="181">
        <f t="shared" si="5"/>
        <v>4</v>
      </c>
      <c r="AE285" s="181"/>
    </row>
    <row r="286" spans="24:31" hidden="1">
      <c r="X286" s="187"/>
      <c r="Y286"/>
      <c r="Z286" s="2" t="s">
        <v>83</v>
      </c>
      <c r="AA286" s="2" t="s">
        <v>639</v>
      </c>
      <c r="AB286" s="2" t="s">
        <v>2265</v>
      </c>
      <c r="AC286" s="2" t="s">
        <v>2266</v>
      </c>
      <c r="AD286" s="181">
        <f t="shared" si="5"/>
        <v>5</v>
      </c>
      <c r="AE286" s="181"/>
    </row>
    <row r="287" spans="24:31" hidden="1">
      <c r="X287" s="187"/>
      <c r="Y287"/>
      <c r="Z287" s="2" t="s">
        <v>83</v>
      </c>
      <c r="AA287" s="2" t="s">
        <v>639</v>
      </c>
      <c r="AB287" s="2" t="s">
        <v>2267</v>
      </c>
      <c r="AC287" s="2" t="s">
        <v>2268</v>
      </c>
      <c r="AD287" s="181">
        <f t="shared" si="5"/>
        <v>6</v>
      </c>
      <c r="AE287" s="181"/>
    </row>
    <row r="288" spans="24:31" hidden="1">
      <c r="X288" s="187"/>
      <c r="Y288"/>
      <c r="Z288" s="2" t="s">
        <v>83</v>
      </c>
      <c r="AA288" s="2" t="s">
        <v>639</v>
      </c>
      <c r="AB288" s="2" t="s">
        <v>2269</v>
      </c>
      <c r="AC288" s="2" t="s">
        <v>2270</v>
      </c>
      <c r="AD288" s="181">
        <f t="shared" si="5"/>
        <v>7</v>
      </c>
      <c r="AE288" s="181"/>
    </row>
    <row r="289" spans="24:31" hidden="1">
      <c r="X289" s="187"/>
      <c r="Y289"/>
      <c r="Z289" s="2" t="s">
        <v>83</v>
      </c>
      <c r="AA289" s="2" t="s">
        <v>639</v>
      </c>
      <c r="AB289" s="2" t="s">
        <v>2271</v>
      </c>
      <c r="AC289" s="2" t="s">
        <v>2272</v>
      </c>
      <c r="AD289" s="181">
        <f t="shared" si="5"/>
        <v>8</v>
      </c>
      <c r="AE289" s="181"/>
    </row>
    <row r="290" spans="24:31" hidden="1">
      <c r="X290" s="187"/>
      <c r="Y290"/>
      <c r="Z290" s="2" t="s">
        <v>83</v>
      </c>
      <c r="AA290" s="2" t="s">
        <v>639</v>
      </c>
      <c r="AB290" s="2" t="s">
        <v>2273</v>
      </c>
      <c r="AC290" s="2" t="s">
        <v>2274</v>
      </c>
      <c r="AD290" s="181">
        <f t="shared" si="5"/>
        <v>9</v>
      </c>
      <c r="AE290" s="181"/>
    </row>
    <row r="291" spans="24:31" hidden="1">
      <c r="X291" s="187"/>
      <c r="Y291"/>
      <c r="Z291" s="2" t="s">
        <v>83</v>
      </c>
      <c r="AA291" s="2" t="s">
        <v>639</v>
      </c>
      <c r="AB291" s="2" t="s">
        <v>2275</v>
      </c>
      <c r="AC291" s="2" t="s">
        <v>2276</v>
      </c>
      <c r="AD291" s="181">
        <f t="shared" si="5"/>
        <v>10</v>
      </c>
      <c r="AE291" s="181"/>
    </row>
    <row r="292" spans="24:31" hidden="1">
      <c r="X292" s="187"/>
      <c r="Y292"/>
      <c r="Z292" s="2" t="s">
        <v>83</v>
      </c>
      <c r="AA292" s="2" t="s">
        <v>639</v>
      </c>
      <c r="AB292" s="2" t="s">
        <v>2277</v>
      </c>
      <c r="AC292" s="2" t="s">
        <v>2278</v>
      </c>
      <c r="AD292" s="181">
        <f t="shared" si="5"/>
        <v>11</v>
      </c>
      <c r="AE292" s="181"/>
    </row>
    <row r="293" spans="24:31" hidden="1">
      <c r="X293" s="187"/>
      <c r="Y293"/>
      <c r="Z293" s="2" t="s">
        <v>83</v>
      </c>
      <c r="AA293" s="2" t="s">
        <v>639</v>
      </c>
      <c r="AB293" s="2" t="s">
        <v>2279</v>
      </c>
      <c r="AC293" s="2" t="s">
        <v>2280</v>
      </c>
      <c r="AD293" s="181">
        <f t="shared" si="5"/>
        <v>12</v>
      </c>
      <c r="AE293" s="181"/>
    </row>
    <row r="294" spans="24:31" hidden="1">
      <c r="X294" s="187"/>
      <c r="Y294"/>
      <c r="Z294" s="2" t="s">
        <v>83</v>
      </c>
      <c r="AA294" s="2" t="s">
        <v>639</v>
      </c>
      <c r="AB294" s="2" t="s">
        <v>2281</v>
      </c>
      <c r="AC294" s="2" t="s">
        <v>2282</v>
      </c>
      <c r="AD294" s="181">
        <f t="shared" si="5"/>
        <v>13</v>
      </c>
      <c r="AE294" s="181"/>
    </row>
    <row r="295" spans="24:31" hidden="1">
      <c r="X295" s="187"/>
      <c r="Y295"/>
      <c r="Z295" s="2" t="s">
        <v>83</v>
      </c>
      <c r="AA295" s="2" t="s">
        <v>639</v>
      </c>
      <c r="AB295" s="2" t="s">
        <v>2283</v>
      </c>
      <c r="AC295" s="2" t="s">
        <v>2284</v>
      </c>
      <c r="AD295" s="181">
        <f t="shared" si="5"/>
        <v>14</v>
      </c>
      <c r="AE295" s="181"/>
    </row>
    <row r="296" spans="24:31" hidden="1">
      <c r="X296" s="187"/>
      <c r="Y296"/>
      <c r="Z296" s="2" t="s">
        <v>83</v>
      </c>
      <c r="AA296" s="2" t="s">
        <v>639</v>
      </c>
      <c r="AB296" s="2" t="s">
        <v>2285</v>
      </c>
      <c r="AC296" s="2" t="s">
        <v>2286</v>
      </c>
      <c r="AD296" s="181">
        <f t="shared" si="5"/>
        <v>15</v>
      </c>
      <c r="AE296" s="181"/>
    </row>
    <row r="297" spans="24:31" hidden="1">
      <c r="X297" s="187"/>
      <c r="Y297"/>
      <c r="Z297" s="2" t="s">
        <v>83</v>
      </c>
      <c r="AA297" s="2" t="s">
        <v>639</v>
      </c>
      <c r="AB297" s="2" t="s">
        <v>2287</v>
      </c>
      <c r="AC297" s="2" t="s">
        <v>2288</v>
      </c>
      <c r="AD297" s="181">
        <f t="shared" si="5"/>
        <v>16</v>
      </c>
      <c r="AE297" s="181"/>
    </row>
    <row r="298" spans="24:31" hidden="1">
      <c r="X298" s="187"/>
      <c r="Y298"/>
      <c r="Z298" s="2" t="s">
        <v>83</v>
      </c>
      <c r="AA298" s="2" t="s">
        <v>639</v>
      </c>
      <c r="AB298" s="2" t="s">
        <v>2289</v>
      </c>
      <c r="AC298" s="2" t="s">
        <v>2290</v>
      </c>
      <c r="AD298" s="181">
        <f t="shared" si="5"/>
        <v>17</v>
      </c>
      <c r="AE298" s="181"/>
    </row>
    <row r="299" spans="24:31" hidden="1">
      <c r="X299" s="187"/>
      <c r="Y299"/>
      <c r="Z299" s="2" t="s">
        <v>83</v>
      </c>
      <c r="AA299" s="2" t="s">
        <v>639</v>
      </c>
      <c r="AB299" s="2" t="s">
        <v>2291</v>
      </c>
      <c r="AC299" s="2" t="s">
        <v>2292</v>
      </c>
      <c r="AD299" s="181">
        <f t="shared" si="5"/>
        <v>18</v>
      </c>
      <c r="AE299" s="181"/>
    </row>
    <row r="300" spans="24:31" hidden="1">
      <c r="X300" s="187"/>
      <c r="Y300"/>
      <c r="Z300" s="2" t="s">
        <v>83</v>
      </c>
      <c r="AA300" s="2" t="s">
        <v>639</v>
      </c>
      <c r="AB300" s="2" t="s">
        <v>2293</v>
      </c>
      <c r="AC300" s="2" t="s">
        <v>2294</v>
      </c>
      <c r="AD300" s="181">
        <f t="shared" si="5"/>
        <v>19</v>
      </c>
      <c r="AE300" s="181"/>
    </row>
    <row r="301" spans="24:31" hidden="1">
      <c r="X301" s="187"/>
      <c r="Y301"/>
      <c r="Z301" s="2" t="s">
        <v>83</v>
      </c>
      <c r="AA301" s="2" t="s">
        <v>639</v>
      </c>
      <c r="AB301" s="2" t="s">
        <v>2295</v>
      </c>
      <c r="AC301" s="2" t="s">
        <v>2296</v>
      </c>
      <c r="AD301" s="181">
        <f t="shared" si="5"/>
        <v>20</v>
      </c>
      <c r="AE301" s="181"/>
    </row>
    <row r="302" spans="24:31" hidden="1">
      <c r="X302" s="187"/>
      <c r="Y302"/>
      <c r="Z302" s="2" t="s">
        <v>83</v>
      </c>
      <c r="AA302" s="2" t="s">
        <v>639</v>
      </c>
      <c r="AB302" s="2" t="s">
        <v>2297</v>
      </c>
      <c r="AC302" s="2" t="s">
        <v>2298</v>
      </c>
      <c r="AD302" s="181">
        <f t="shared" si="5"/>
        <v>21</v>
      </c>
      <c r="AE302" s="181"/>
    </row>
    <row r="303" spans="24:31" hidden="1">
      <c r="X303" s="187"/>
      <c r="Y303"/>
      <c r="Z303" s="2" t="s">
        <v>83</v>
      </c>
      <c r="AA303" s="2" t="s">
        <v>639</v>
      </c>
      <c r="AB303" s="2" t="s">
        <v>2299</v>
      </c>
      <c r="AC303" s="2" t="s">
        <v>2300</v>
      </c>
      <c r="AD303" s="181">
        <f t="shared" si="5"/>
        <v>22</v>
      </c>
      <c r="AE303" s="181"/>
    </row>
    <row r="304" spans="24:31" hidden="1">
      <c r="X304" s="187"/>
      <c r="Y304"/>
      <c r="Z304" s="2" t="s">
        <v>83</v>
      </c>
      <c r="AA304" s="2" t="s">
        <v>639</v>
      </c>
      <c r="AB304" s="2" t="s">
        <v>2301</v>
      </c>
      <c r="AC304" s="2" t="s">
        <v>2302</v>
      </c>
      <c r="AD304" s="181">
        <f t="shared" si="5"/>
        <v>23</v>
      </c>
      <c r="AE304" s="181"/>
    </row>
    <row r="305" spans="24:31" hidden="1">
      <c r="X305" s="187"/>
      <c r="Y305"/>
      <c r="Z305" s="2" t="s">
        <v>83</v>
      </c>
      <c r="AA305" s="2" t="s">
        <v>639</v>
      </c>
      <c r="AB305" s="2" t="s">
        <v>2303</v>
      </c>
      <c r="AC305" s="2" t="s">
        <v>2304</v>
      </c>
      <c r="AD305" s="181">
        <f t="shared" si="5"/>
        <v>24</v>
      </c>
      <c r="AE305" s="181"/>
    </row>
    <row r="306" spans="24:31" hidden="1">
      <c r="X306" s="187"/>
      <c r="Y306"/>
      <c r="Z306" s="2" t="s">
        <v>83</v>
      </c>
      <c r="AA306" s="2" t="s">
        <v>639</v>
      </c>
      <c r="AB306" s="2" t="s">
        <v>2305</v>
      </c>
      <c r="AC306" s="2" t="s">
        <v>2306</v>
      </c>
      <c r="AD306" s="181">
        <f t="shared" si="5"/>
        <v>25</v>
      </c>
      <c r="AE306" s="181"/>
    </row>
    <row r="307" spans="24:31" hidden="1">
      <c r="X307" s="187"/>
      <c r="Y307"/>
      <c r="Z307" s="2" t="s">
        <v>83</v>
      </c>
      <c r="AA307" s="2" t="s">
        <v>639</v>
      </c>
      <c r="AB307" s="2" t="s">
        <v>2307</v>
      </c>
      <c r="AC307" s="2" t="s">
        <v>2308</v>
      </c>
      <c r="AD307" s="181">
        <f t="shared" si="5"/>
        <v>26</v>
      </c>
      <c r="AE307" s="181"/>
    </row>
    <row r="308" spans="24:31" hidden="1">
      <c r="X308" s="187"/>
      <c r="Y308"/>
      <c r="Z308" s="2" t="s">
        <v>83</v>
      </c>
      <c r="AA308" s="2" t="s">
        <v>639</v>
      </c>
      <c r="AB308" s="2" t="s">
        <v>2309</v>
      </c>
      <c r="AC308" s="2" t="s">
        <v>2310</v>
      </c>
      <c r="AD308" s="181">
        <f t="shared" si="5"/>
        <v>27</v>
      </c>
      <c r="AE308" s="181"/>
    </row>
    <row r="309" spans="24:31" hidden="1">
      <c r="X309" s="187"/>
      <c r="Y309"/>
      <c r="Z309" s="2" t="s">
        <v>83</v>
      </c>
      <c r="AA309" s="2" t="s">
        <v>639</v>
      </c>
      <c r="AB309" s="2" t="s">
        <v>2311</v>
      </c>
      <c r="AC309" s="2" t="s">
        <v>2312</v>
      </c>
      <c r="AD309" s="181">
        <f t="shared" si="5"/>
        <v>28</v>
      </c>
      <c r="AE309" s="181"/>
    </row>
    <row r="310" spans="24:31" hidden="1">
      <c r="X310" s="187"/>
      <c r="Y310"/>
      <c r="Z310" s="2" t="s">
        <v>83</v>
      </c>
      <c r="AA310" s="2" t="s">
        <v>639</v>
      </c>
      <c r="AB310" s="2" t="s">
        <v>2313</v>
      </c>
      <c r="AC310" s="2" t="s">
        <v>2314</v>
      </c>
      <c r="AD310" s="181">
        <f t="shared" si="5"/>
        <v>29</v>
      </c>
      <c r="AE310" s="181"/>
    </row>
    <row r="311" spans="24:31" hidden="1">
      <c r="X311" s="187"/>
      <c r="Y311"/>
      <c r="Z311" s="2" t="s">
        <v>83</v>
      </c>
      <c r="AA311" s="2" t="s">
        <v>639</v>
      </c>
      <c r="AB311" s="2" t="s">
        <v>2315</v>
      </c>
      <c r="AC311" s="2" t="s">
        <v>2316</v>
      </c>
      <c r="AD311" s="181">
        <f t="shared" si="5"/>
        <v>30</v>
      </c>
      <c r="AE311" s="181"/>
    </row>
    <row r="312" spans="24:31" hidden="1">
      <c r="X312" s="187"/>
      <c r="Y312"/>
      <c r="Z312" s="2" t="s">
        <v>83</v>
      </c>
      <c r="AA312" s="2" t="s">
        <v>639</v>
      </c>
      <c r="AB312" s="2" t="s">
        <v>2317</v>
      </c>
      <c r="AC312" s="2" t="s">
        <v>2318</v>
      </c>
      <c r="AD312" s="181">
        <f t="shared" si="5"/>
        <v>31</v>
      </c>
      <c r="AE312" s="181"/>
    </row>
    <row r="313" spans="24:31" hidden="1">
      <c r="X313" s="187"/>
      <c r="Y313"/>
      <c r="Z313" s="2" t="s">
        <v>83</v>
      </c>
      <c r="AA313" s="2" t="s">
        <v>639</v>
      </c>
      <c r="AB313" s="2" t="s">
        <v>2319</v>
      </c>
      <c r="AC313" s="2" t="s">
        <v>2320</v>
      </c>
      <c r="AD313" s="181">
        <f t="shared" si="5"/>
        <v>32</v>
      </c>
      <c r="AE313" s="181"/>
    </row>
    <row r="314" spans="24:31" hidden="1">
      <c r="X314" s="187"/>
      <c r="Y314"/>
      <c r="Z314" s="2" t="s">
        <v>83</v>
      </c>
      <c r="AA314" s="2" t="s">
        <v>639</v>
      </c>
      <c r="AB314" s="2" t="s">
        <v>2321</v>
      </c>
      <c r="AC314" s="2" t="s">
        <v>2322</v>
      </c>
      <c r="AD314" s="181">
        <f t="shared" si="5"/>
        <v>33</v>
      </c>
      <c r="AE314" s="181"/>
    </row>
    <row r="315" spans="24:31" hidden="1">
      <c r="X315" s="187"/>
      <c r="Y315"/>
      <c r="Z315" s="2" t="s">
        <v>83</v>
      </c>
      <c r="AA315" s="2" t="s">
        <v>639</v>
      </c>
      <c r="AB315" s="2" t="s">
        <v>2323</v>
      </c>
      <c r="AC315" s="2" t="s">
        <v>2324</v>
      </c>
      <c r="AD315" s="181">
        <f t="shared" si="5"/>
        <v>34</v>
      </c>
      <c r="AE315" s="181"/>
    </row>
    <row r="316" spans="24:31" hidden="1">
      <c r="X316" s="187"/>
      <c r="Y316"/>
      <c r="Z316" s="2" t="s">
        <v>83</v>
      </c>
      <c r="AA316" s="2" t="s">
        <v>639</v>
      </c>
      <c r="AB316" s="2" t="s">
        <v>2325</v>
      </c>
      <c r="AC316" s="2" t="s">
        <v>2326</v>
      </c>
      <c r="AD316" s="181">
        <f t="shared" si="5"/>
        <v>35</v>
      </c>
      <c r="AE316" s="181"/>
    </row>
    <row r="317" spans="24:31" hidden="1">
      <c r="X317" s="187"/>
      <c r="Y317"/>
      <c r="Z317" s="2" t="s">
        <v>83</v>
      </c>
      <c r="AA317" s="2" t="s">
        <v>639</v>
      </c>
      <c r="AB317" s="2" t="s">
        <v>2327</v>
      </c>
      <c r="AC317" s="2" t="s">
        <v>2328</v>
      </c>
      <c r="AD317" s="181">
        <f t="shared" si="5"/>
        <v>36</v>
      </c>
      <c r="AE317" s="181"/>
    </row>
    <row r="318" spans="24:31" hidden="1">
      <c r="X318" s="187"/>
      <c r="Y318"/>
      <c r="Z318" s="2" t="s">
        <v>83</v>
      </c>
      <c r="AA318" s="2" t="s">
        <v>639</v>
      </c>
      <c r="AB318" s="2" t="s">
        <v>2329</v>
      </c>
      <c r="AC318" s="2" t="s">
        <v>2330</v>
      </c>
      <c r="AD318" s="181">
        <f t="shared" si="5"/>
        <v>37</v>
      </c>
      <c r="AE318" s="181"/>
    </row>
    <row r="319" spans="24:31" hidden="1">
      <c r="X319" s="187"/>
      <c r="Y319"/>
      <c r="Z319" s="2" t="s">
        <v>83</v>
      </c>
      <c r="AA319" s="2" t="s">
        <v>639</v>
      </c>
      <c r="AB319" s="2" t="s">
        <v>2331</v>
      </c>
      <c r="AC319" s="2" t="s">
        <v>2332</v>
      </c>
      <c r="AD319" s="181">
        <f t="shared" si="5"/>
        <v>38</v>
      </c>
      <c r="AE319" s="181"/>
    </row>
    <row r="320" spans="24:31" hidden="1">
      <c r="X320" s="187"/>
      <c r="Y320"/>
      <c r="Z320" s="2" t="s">
        <v>83</v>
      </c>
      <c r="AA320" s="2" t="s">
        <v>639</v>
      </c>
      <c r="AB320" s="2" t="s">
        <v>2333</v>
      </c>
      <c r="AC320" s="2" t="s">
        <v>2334</v>
      </c>
      <c r="AD320" s="181">
        <f t="shared" si="5"/>
        <v>39</v>
      </c>
      <c r="AE320" s="181"/>
    </row>
    <row r="321" spans="24:31" hidden="1">
      <c r="X321" s="187"/>
      <c r="Y321"/>
      <c r="Z321" s="2" t="s">
        <v>83</v>
      </c>
      <c r="AA321" s="2" t="s">
        <v>639</v>
      </c>
      <c r="AB321" s="2" t="s">
        <v>2335</v>
      </c>
      <c r="AC321" s="2" t="s">
        <v>2336</v>
      </c>
      <c r="AD321" s="181">
        <f t="shared" si="5"/>
        <v>40</v>
      </c>
      <c r="AE321" s="181"/>
    </row>
    <row r="322" spans="24:31" hidden="1">
      <c r="X322" s="187"/>
      <c r="Y322"/>
      <c r="Z322" s="2" t="s">
        <v>85</v>
      </c>
      <c r="AA322" s="2" t="s">
        <v>1481</v>
      </c>
      <c r="AB322" s="2" t="s">
        <v>2337</v>
      </c>
      <c r="AC322" s="2" t="s">
        <v>2338</v>
      </c>
      <c r="AD322" s="181">
        <f t="shared" si="5"/>
        <v>1</v>
      </c>
      <c r="AE322" s="181"/>
    </row>
    <row r="323" spans="24:31" hidden="1">
      <c r="X323" s="187"/>
      <c r="Y323"/>
      <c r="Z323" s="2" t="s">
        <v>85</v>
      </c>
      <c r="AA323" s="2" t="s">
        <v>1481</v>
      </c>
      <c r="AB323" s="2" t="s">
        <v>2339</v>
      </c>
      <c r="AC323" s="2" t="s">
        <v>2340</v>
      </c>
      <c r="AD323" s="181">
        <f t="shared" si="5"/>
        <v>2</v>
      </c>
      <c r="AE323" s="181"/>
    </row>
    <row r="324" spans="24:31" hidden="1">
      <c r="X324" s="187"/>
      <c r="Y324"/>
      <c r="Z324" s="2" t="s">
        <v>85</v>
      </c>
      <c r="AA324" s="2" t="s">
        <v>1481</v>
      </c>
      <c r="AB324" s="2" t="s">
        <v>2341</v>
      </c>
      <c r="AC324" s="2" t="s">
        <v>2342</v>
      </c>
      <c r="AD324" s="181">
        <f t="shared" ref="AD324:AD387" si="6">IF(Z324=Z323,AD323+1,1)</f>
        <v>3</v>
      </c>
      <c r="AE324" s="181"/>
    </row>
    <row r="325" spans="24:31" hidden="1">
      <c r="X325" s="187"/>
      <c r="Y325"/>
      <c r="Z325" s="2" t="s">
        <v>85</v>
      </c>
      <c r="AA325" s="2" t="s">
        <v>1481</v>
      </c>
      <c r="AB325" s="2" t="s">
        <v>2343</v>
      </c>
      <c r="AC325" s="2" t="s">
        <v>2344</v>
      </c>
      <c r="AD325" s="181">
        <f t="shared" si="6"/>
        <v>4</v>
      </c>
      <c r="AE325" s="181"/>
    </row>
    <row r="326" spans="24:31" hidden="1">
      <c r="X326" s="187"/>
      <c r="Y326"/>
      <c r="Z326" s="2" t="s">
        <v>85</v>
      </c>
      <c r="AA326" s="2" t="s">
        <v>1481</v>
      </c>
      <c r="AB326" s="2" t="s">
        <v>2345</v>
      </c>
      <c r="AC326" s="2" t="s">
        <v>2346</v>
      </c>
      <c r="AD326" s="181">
        <f t="shared" si="6"/>
        <v>5</v>
      </c>
      <c r="AE326" s="181"/>
    </row>
    <row r="327" spans="24:31" hidden="1">
      <c r="X327" s="187"/>
      <c r="Y327"/>
      <c r="Z327" s="2" t="s">
        <v>85</v>
      </c>
      <c r="AA327" s="2" t="s">
        <v>1481</v>
      </c>
      <c r="AB327" s="2" t="s">
        <v>2347</v>
      </c>
      <c r="AC327" s="2" t="s">
        <v>2348</v>
      </c>
      <c r="AD327" s="181">
        <f t="shared" si="6"/>
        <v>6</v>
      </c>
      <c r="AE327" s="181"/>
    </row>
    <row r="328" spans="24:31" hidden="1">
      <c r="X328" s="187"/>
      <c r="Y328"/>
      <c r="Z328" s="2" t="s">
        <v>85</v>
      </c>
      <c r="AA328" s="2" t="s">
        <v>1481</v>
      </c>
      <c r="AB328" s="2" t="s">
        <v>2349</v>
      </c>
      <c r="AC328" s="2" t="s">
        <v>2350</v>
      </c>
      <c r="AD328" s="181">
        <f t="shared" si="6"/>
        <v>7</v>
      </c>
      <c r="AE328" s="181"/>
    </row>
    <row r="329" spans="24:31" hidden="1">
      <c r="X329" s="187"/>
      <c r="Y329"/>
      <c r="Z329" s="2" t="s">
        <v>85</v>
      </c>
      <c r="AA329" s="2" t="s">
        <v>1481</v>
      </c>
      <c r="AB329" s="2" t="s">
        <v>2351</v>
      </c>
      <c r="AC329" s="2" t="s">
        <v>2352</v>
      </c>
      <c r="AD329" s="181">
        <f t="shared" si="6"/>
        <v>8</v>
      </c>
      <c r="AE329" s="181"/>
    </row>
    <row r="330" spans="24:31" hidden="1">
      <c r="X330" s="187"/>
      <c r="Y330"/>
      <c r="Z330" s="2" t="s">
        <v>85</v>
      </c>
      <c r="AA330" s="2" t="s">
        <v>1481</v>
      </c>
      <c r="AB330" s="2" t="s">
        <v>2353</v>
      </c>
      <c r="AC330" s="2" t="s">
        <v>2354</v>
      </c>
      <c r="AD330" s="181">
        <f t="shared" si="6"/>
        <v>9</v>
      </c>
      <c r="AE330" s="181"/>
    </row>
    <row r="331" spans="24:31" hidden="1">
      <c r="X331" s="187"/>
      <c r="Y331"/>
      <c r="Z331" s="2" t="s">
        <v>85</v>
      </c>
      <c r="AA331" s="2" t="s">
        <v>1481</v>
      </c>
      <c r="AB331" s="2" t="s">
        <v>2355</v>
      </c>
      <c r="AC331" s="2" t="s">
        <v>2356</v>
      </c>
      <c r="AD331" s="181">
        <f t="shared" si="6"/>
        <v>10</v>
      </c>
      <c r="AE331" s="181"/>
    </row>
    <row r="332" spans="24:31" hidden="1">
      <c r="X332" s="187"/>
      <c r="Y332"/>
      <c r="Z332" s="2" t="s">
        <v>85</v>
      </c>
      <c r="AA332" s="2" t="s">
        <v>1481</v>
      </c>
      <c r="AB332" s="2" t="s">
        <v>2357</v>
      </c>
      <c r="AC332" s="2" t="s">
        <v>2358</v>
      </c>
      <c r="AD332" s="181">
        <f t="shared" si="6"/>
        <v>11</v>
      </c>
      <c r="AE332" s="181"/>
    </row>
    <row r="333" spans="24:31" hidden="1">
      <c r="X333" s="187"/>
      <c r="Y333"/>
      <c r="Z333" s="2" t="s">
        <v>85</v>
      </c>
      <c r="AA333" s="2" t="s">
        <v>1481</v>
      </c>
      <c r="AB333" s="2" t="s">
        <v>2359</v>
      </c>
      <c r="AC333" s="2" t="s">
        <v>2360</v>
      </c>
      <c r="AD333" s="181">
        <f t="shared" si="6"/>
        <v>12</v>
      </c>
      <c r="AE333" s="181"/>
    </row>
    <row r="334" spans="24:31" hidden="1">
      <c r="X334" s="187"/>
      <c r="Y334"/>
      <c r="Z334" s="2" t="s">
        <v>85</v>
      </c>
      <c r="AA334" s="2" t="s">
        <v>1481</v>
      </c>
      <c r="AB334" s="2" t="s">
        <v>2361</v>
      </c>
      <c r="AC334" s="2" t="s">
        <v>2362</v>
      </c>
      <c r="AD334" s="181">
        <f t="shared" si="6"/>
        <v>13</v>
      </c>
      <c r="AE334" s="181"/>
    </row>
    <row r="335" spans="24:31" hidden="1">
      <c r="X335" s="187"/>
      <c r="Y335"/>
      <c r="Z335" s="2" t="s">
        <v>85</v>
      </c>
      <c r="AA335" s="2" t="s">
        <v>1481</v>
      </c>
      <c r="AB335" s="2" t="s">
        <v>2363</v>
      </c>
      <c r="AC335" s="2" t="s">
        <v>2364</v>
      </c>
      <c r="AD335" s="181">
        <f t="shared" si="6"/>
        <v>14</v>
      </c>
      <c r="AE335" s="181"/>
    </row>
    <row r="336" spans="24:31" hidden="1">
      <c r="X336" s="187"/>
      <c r="Y336"/>
      <c r="Z336" s="2" t="s">
        <v>85</v>
      </c>
      <c r="AA336" s="2" t="s">
        <v>1481</v>
      </c>
      <c r="AB336" s="2" t="s">
        <v>2365</v>
      </c>
      <c r="AC336" s="2" t="s">
        <v>2366</v>
      </c>
      <c r="AD336" s="181">
        <f t="shared" si="6"/>
        <v>15</v>
      </c>
      <c r="AE336" s="181"/>
    </row>
    <row r="337" spans="24:31" hidden="1">
      <c r="X337" s="187"/>
      <c r="Y337"/>
      <c r="Z337" s="2" t="s">
        <v>85</v>
      </c>
      <c r="AA337" s="2" t="s">
        <v>1481</v>
      </c>
      <c r="AB337" s="2" t="s">
        <v>2367</v>
      </c>
      <c r="AC337" s="2" t="s">
        <v>2368</v>
      </c>
      <c r="AD337" s="181">
        <f t="shared" si="6"/>
        <v>16</v>
      </c>
      <c r="AE337" s="181"/>
    </row>
    <row r="338" spans="24:31" hidden="1">
      <c r="X338" s="187"/>
      <c r="Y338"/>
      <c r="Z338" s="2" t="s">
        <v>85</v>
      </c>
      <c r="AA338" s="2" t="s">
        <v>1481</v>
      </c>
      <c r="AB338" s="2" t="s">
        <v>2369</v>
      </c>
      <c r="AC338" s="2" t="s">
        <v>2370</v>
      </c>
      <c r="AD338" s="181">
        <f t="shared" si="6"/>
        <v>17</v>
      </c>
      <c r="AE338" s="181"/>
    </row>
    <row r="339" spans="24:31" hidden="1">
      <c r="X339" s="187"/>
      <c r="Y339"/>
      <c r="Z339" s="2" t="s">
        <v>85</v>
      </c>
      <c r="AA339" s="2" t="s">
        <v>1481</v>
      </c>
      <c r="AB339" s="2" t="s">
        <v>2371</v>
      </c>
      <c r="AC339" s="2" t="s">
        <v>2372</v>
      </c>
      <c r="AD339" s="181">
        <f t="shared" si="6"/>
        <v>18</v>
      </c>
      <c r="AE339" s="181"/>
    </row>
    <row r="340" spans="24:31" hidden="1">
      <c r="X340" s="187"/>
      <c r="Y340"/>
      <c r="Z340" s="2" t="s">
        <v>85</v>
      </c>
      <c r="AA340" s="2" t="s">
        <v>1481</v>
      </c>
      <c r="AB340" s="2" t="s">
        <v>2373</v>
      </c>
      <c r="AC340" s="2" t="s">
        <v>2374</v>
      </c>
      <c r="AD340" s="181">
        <f t="shared" si="6"/>
        <v>19</v>
      </c>
      <c r="AE340" s="181"/>
    </row>
    <row r="341" spans="24:31" hidden="1">
      <c r="X341" s="187"/>
      <c r="Y341"/>
      <c r="Z341" s="2" t="s">
        <v>85</v>
      </c>
      <c r="AA341" s="2" t="s">
        <v>1481</v>
      </c>
      <c r="AB341" s="2" t="s">
        <v>2375</v>
      </c>
      <c r="AC341" s="2" t="s">
        <v>2376</v>
      </c>
      <c r="AD341" s="181">
        <f t="shared" si="6"/>
        <v>20</v>
      </c>
      <c r="AE341" s="181"/>
    </row>
    <row r="342" spans="24:31" hidden="1">
      <c r="X342" s="187"/>
      <c r="Y342"/>
      <c r="Z342" s="2" t="s">
        <v>85</v>
      </c>
      <c r="AA342" s="2" t="s">
        <v>1481</v>
      </c>
      <c r="AB342" s="2" t="s">
        <v>2377</v>
      </c>
      <c r="AC342" s="2" t="s">
        <v>2378</v>
      </c>
      <c r="AD342" s="181">
        <f t="shared" si="6"/>
        <v>21</v>
      </c>
      <c r="AE342" s="181"/>
    </row>
    <row r="343" spans="24:31" hidden="1">
      <c r="X343" s="187"/>
      <c r="Y343"/>
      <c r="Z343" s="2" t="s">
        <v>85</v>
      </c>
      <c r="AA343" s="2" t="s">
        <v>1481</v>
      </c>
      <c r="AB343" s="2" t="s">
        <v>2379</v>
      </c>
      <c r="AC343" s="2" t="s">
        <v>2380</v>
      </c>
      <c r="AD343" s="181">
        <f t="shared" si="6"/>
        <v>22</v>
      </c>
      <c r="AE343" s="181"/>
    </row>
    <row r="344" spans="24:31" hidden="1">
      <c r="X344" s="187"/>
      <c r="Y344"/>
      <c r="Z344" s="2" t="s">
        <v>85</v>
      </c>
      <c r="AA344" s="2" t="s">
        <v>1481</v>
      </c>
      <c r="AB344" s="2" t="s">
        <v>2381</v>
      </c>
      <c r="AC344" s="2" t="s">
        <v>2382</v>
      </c>
      <c r="AD344" s="181">
        <f t="shared" si="6"/>
        <v>23</v>
      </c>
      <c r="AE344" s="181"/>
    </row>
    <row r="345" spans="24:31" hidden="1">
      <c r="X345" s="187"/>
      <c r="Y345"/>
      <c r="Z345" s="2" t="s">
        <v>85</v>
      </c>
      <c r="AA345" s="2" t="s">
        <v>1481</v>
      </c>
      <c r="AB345" s="2" t="s">
        <v>2383</v>
      </c>
      <c r="AC345" s="2" t="s">
        <v>2384</v>
      </c>
      <c r="AD345" s="181">
        <f t="shared" si="6"/>
        <v>24</v>
      </c>
      <c r="AE345" s="181"/>
    </row>
    <row r="346" spans="24:31" hidden="1">
      <c r="X346" s="187"/>
      <c r="Y346"/>
      <c r="Z346" s="2" t="s">
        <v>85</v>
      </c>
      <c r="AA346" s="2" t="s">
        <v>1481</v>
      </c>
      <c r="AB346" s="2" t="s">
        <v>2385</v>
      </c>
      <c r="AC346" s="2" t="s">
        <v>2386</v>
      </c>
      <c r="AD346" s="181">
        <f t="shared" si="6"/>
        <v>25</v>
      </c>
      <c r="AE346" s="181"/>
    </row>
    <row r="347" spans="24:31" hidden="1">
      <c r="X347" s="187"/>
      <c r="Y347"/>
      <c r="Z347" s="2" t="s">
        <v>85</v>
      </c>
      <c r="AA347" s="2" t="s">
        <v>1481</v>
      </c>
      <c r="AB347" s="2" t="s">
        <v>2387</v>
      </c>
      <c r="AC347" s="2" t="s">
        <v>2388</v>
      </c>
      <c r="AD347" s="181">
        <f t="shared" si="6"/>
        <v>26</v>
      </c>
      <c r="AE347" s="181"/>
    </row>
    <row r="348" spans="24:31" hidden="1">
      <c r="X348" s="187"/>
      <c r="Y348"/>
      <c r="Z348" s="2" t="s">
        <v>85</v>
      </c>
      <c r="AA348" s="2" t="s">
        <v>1481</v>
      </c>
      <c r="AB348" s="2" t="s">
        <v>2389</v>
      </c>
      <c r="AC348" s="2" t="s">
        <v>2390</v>
      </c>
      <c r="AD348" s="181">
        <f t="shared" si="6"/>
        <v>27</v>
      </c>
      <c r="AE348" s="181"/>
    </row>
    <row r="349" spans="24:31" hidden="1">
      <c r="X349" s="187"/>
      <c r="Y349"/>
      <c r="Z349" s="2" t="s">
        <v>85</v>
      </c>
      <c r="AA349" s="2" t="s">
        <v>1481</v>
      </c>
      <c r="AB349" s="2" t="s">
        <v>2391</v>
      </c>
      <c r="AC349" s="2" t="s">
        <v>2392</v>
      </c>
      <c r="AD349" s="181">
        <f t="shared" si="6"/>
        <v>28</v>
      </c>
      <c r="AE349" s="181"/>
    </row>
    <row r="350" spans="24:31" hidden="1">
      <c r="X350" s="187"/>
      <c r="Y350"/>
      <c r="Z350" s="2" t="s">
        <v>85</v>
      </c>
      <c r="AA350" s="2" t="s">
        <v>1481</v>
      </c>
      <c r="AB350" s="2" t="s">
        <v>2393</v>
      </c>
      <c r="AC350" s="2" t="s">
        <v>2394</v>
      </c>
      <c r="AD350" s="181">
        <f t="shared" si="6"/>
        <v>29</v>
      </c>
      <c r="AE350" s="181"/>
    </row>
    <row r="351" spans="24:31" hidden="1">
      <c r="X351" s="187"/>
      <c r="Y351"/>
      <c r="Z351" s="2" t="s">
        <v>85</v>
      </c>
      <c r="AA351" s="2" t="s">
        <v>1481</v>
      </c>
      <c r="AB351" s="2" t="s">
        <v>2395</v>
      </c>
      <c r="AC351" s="2" t="s">
        <v>2396</v>
      </c>
      <c r="AD351" s="181">
        <f t="shared" si="6"/>
        <v>30</v>
      </c>
      <c r="AE351" s="181"/>
    </row>
    <row r="352" spans="24:31" hidden="1">
      <c r="X352" s="187"/>
      <c r="Y352"/>
      <c r="Z352" s="2" t="s">
        <v>85</v>
      </c>
      <c r="AA352" s="2" t="s">
        <v>1481</v>
      </c>
      <c r="AB352" s="2" t="s">
        <v>2397</v>
      </c>
      <c r="AC352" s="2" t="s">
        <v>2398</v>
      </c>
      <c r="AD352" s="181">
        <f t="shared" si="6"/>
        <v>31</v>
      </c>
      <c r="AE352" s="181"/>
    </row>
    <row r="353" spans="24:31" hidden="1">
      <c r="X353" s="187"/>
      <c r="Y353"/>
      <c r="Z353" s="2" t="s">
        <v>85</v>
      </c>
      <c r="AA353" s="2" t="s">
        <v>1481</v>
      </c>
      <c r="AB353" s="2" t="s">
        <v>2399</v>
      </c>
      <c r="AC353" s="2" t="s">
        <v>2400</v>
      </c>
      <c r="AD353" s="181">
        <f t="shared" si="6"/>
        <v>32</v>
      </c>
      <c r="AE353" s="181"/>
    </row>
    <row r="354" spans="24:31" hidden="1">
      <c r="X354" s="187"/>
      <c r="Y354"/>
      <c r="Z354" s="2" t="s">
        <v>85</v>
      </c>
      <c r="AA354" s="2" t="s">
        <v>1481</v>
      </c>
      <c r="AB354" s="2" t="s">
        <v>2401</v>
      </c>
      <c r="AC354" s="2" t="s">
        <v>2402</v>
      </c>
      <c r="AD354" s="181">
        <f t="shared" si="6"/>
        <v>33</v>
      </c>
      <c r="AE354" s="181"/>
    </row>
    <row r="355" spans="24:31" hidden="1">
      <c r="X355" s="187"/>
      <c r="Y355"/>
      <c r="Z355" s="2" t="s">
        <v>85</v>
      </c>
      <c r="AA355" s="2" t="s">
        <v>1481</v>
      </c>
      <c r="AB355" s="2" t="s">
        <v>2403</v>
      </c>
      <c r="AC355" s="2" t="s">
        <v>2404</v>
      </c>
      <c r="AD355" s="181">
        <f t="shared" si="6"/>
        <v>34</v>
      </c>
      <c r="AE355" s="181"/>
    </row>
    <row r="356" spans="24:31" hidden="1">
      <c r="X356" s="187"/>
      <c r="Y356"/>
      <c r="Z356" s="2" t="s">
        <v>85</v>
      </c>
      <c r="AA356" s="2" t="s">
        <v>1481</v>
      </c>
      <c r="AB356" s="2" t="s">
        <v>2405</v>
      </c>
      <c r="AC356" s="2" t="s">
        <v>2406</v>
      </c>
      <c r="AD356" s="181">
        <f t="shared" si="6"/>
        <v>35</v>
      </c>
      <c r="AE356" s="181"/>
    </row>
    <row r="357" spans="24:31" hidden="1">
      <c r="X357" s="187"/>
      <c r="Y357"/>
      <c r="Z357" s="2" t="s">
        <v>87</v>
      </c>
      <c r="AA357" s="2" t="s">
        <v>1509</v>
      </c>
      <c r="AB357" s="2" t="s">
        <v>2407</v>
      </c>
      <c r="AC357" s="2" t="s">
        <v>2408</v>
      </c>
      <c r="AD357" s="181">
        <f t="shared" si="6"/>
        <v>1</v>
      </c>
      <c r="AE357" s="181"/>
    </row>
    <row r="358" spans="24:31" hidden="1">
      <c r="X358" s="187"/>
      <c r="Y358"/>
      <c r="Z358" s="2" t="s">
        <v>87</v>
      </c>
      <c r="AA358" s="2" t="s">
        <v>1509</v>
      </c>
      <c r="AB358" s="2" t="s">
        <v>2409</v>
      </c>
      <c r="AC358" s="2" t="s">
        <v>2410</v>
      </c>
      <c r="AD358" s="181">
        <f t="shared" si="6"/>
        <v>2</v>
      </c>
      <c r="AE358" s="181"/>
    </row>
    <row r="359" spans="24:31" hidden="1">
      <c r="X359" s="187"/>
      <c r="Y359"/>
      <c r="Z359" s="2" t="s">
        <v>87</v>
      </c>
      <c r="AA359" s="2" t="s">
        <v>1509</v>
      </c>
      <c r="AB359" s="2" t="s">
        <v>2411</v>
      </c>
      <c r="AC359" s="2" t="s">
        <v>2412</v>
      </c>
      <c r="AD359" s="181">
        <f t="shared" si="6"/>
        <v>3</v>
      </c>
      <c r="AE359" s="181"/>
    </row>
    <row r="360" spans="24:31" hidden="1">
      <c r="X360" s="187"/>
      <c r="Y360"/>
      <c r="Z360" s="2" t="s">
        <v>87</v>
      </c>
      <c r="AA360" s="2" t="s">
        <v>1509</v>
      </c>
      <c r="AB360" s="2" t="s">
        <v>2413</v>
      </c>
      <c r="AC360" s="2" t="s">
        <v>2414</v>
      </c>
      <c r="AD360" s="181">
        <f t="shared" si="6"/>
        <v>4</v>
      </c>
      <c r="AE360" s="181"/>
    </row>
    <row r="361" spans="24:31" hidden="1">
      <c r="X361" s="187"/>
      <c r="Y361"/>
      <c r="Z361" s="2" t="s">
        <v>87</v>
      </c>
      <c r="AA361" s="2" t="s">
        <v>1509</v>
      </c>
      <c r="AB361" s="2" t="s">
        <v>2415</v>
      </c>
      <c r="AC361" s="2" t="s">
        <v>2416</v>
      </c>
      <c r="AD361" s="181">
        <f t="shared" si="6"/>
        <v>5</v>
      </c>
      <c r="AE361" s="181"/>
    </row>
    <row r="362" spans="24:31" hidden="1">
      <c r="X362" s="187"/>
      <c r="Y362"/>
      <c r="Z362" s="2" t="s">
        <v>87</v>
      </c>
      <c r="AA362" s="2" t="s">
        <v>1509</v>
      </c>
      <c r="AB362" s="2" t="s">
        <v>2417</v>
      </c>
      <c r="AC362" s="2" t="s">
        <v>2418</v>
      </c>
      <c r="AD362" s="181">
        <f t="shared" si="6"/>
        <v>6</v>
      </c>
      <c r="AE362" s="181"/>
    </row>
    <row r="363" spans="24:31" hidden="1">
      <c r="X363" s="187"/>
      <c r="Y363"/>
      <c r="Z363" s="2" t="s">
        <v>87</v>
      </c>
      <c r="AA363" s="2" t="s">
        <v>1509</v>
      </c>
      <c r="AB363" s="2" t="s">
        <v>2419</v>
      </c>
      <c r="AC363" s="2" t="s">
        <v>2420</v>
      </c>
      <c r="AD363" s="181">
        <f t="shared" si="6"/>
        <v>7</v>
      </c>
      <c r="AE363" s="181"/>
    </row>
    <row r="364" spans="24:31" hidden="1">
      <c r="X364" s="187"/>
      <c r="Y364"/>
      <c r="Z364" s="2" t="s">
        <v>87</v>
      </c>
      <c r="AA364" s="2" t="s">
        <v>1509</v>
      </c>
      <c r="AB364" s="2" t="s">
        <v>2421</v>
      </c>
      <c r="AC364" s="2" t="s">
        <v>2422</v>
      </c>
      <c r="AD364" s="181">
        <f t="shared" si="6"/>
        <v>8</v>
      </c>
      <c r="AE364" s="181"/>
    </row>
    <row r="365" spans="24:31" hidden="1">
      <c r="X365" s="187"/>
      <c r="Y365"/>
      <c r="Z365" s="2" t="s">
        <v>87</v>
      </c>
      <c r="AA365" s="2" t="s">
        <v>1509</v>
      </c>
      <c r="AB365" s="2" t="s">
        <v>2423</v>
      </c>
      <c r="AC365" s="2" t="s">
        <v>2424</v>
      </c>
      <c r="AD365" s="181">
        <f t="shared" si="6"/>
        <v>9</v>
      </c>
      <c r="AE365" s="181"/>
    </row>
    <row r="366" spans="24:31" hidden="1">
      <c r="X366" s="187"/>
      <c r="Y366"/>
      <c r="Z366" s="2" t="s">
        <v>87</v>
      </c>
      <c r="AA366" s="2" t="s">
        <v>1509</v>
      </c>
      <c r="AB366" s="2" t="s">
        <v>2425</v>
      </c>
      <c r="AC366" s="2" t="s">
        <v>2426</v>
      </c>
      <c r="AD366" s="181">
        <f t="shared" si="6"/>
        <v>10</v>
      </c>
      <c r="AE366" s="181"/>
    </row>
    <row r="367" spans="24:31" hidden="1">
      <c r="X367" s="187"/>
      <c r="Y367"/>
      <c r="Z367" s="2" t="s">
        <v>87</v>
      </c>
      <c r="AA367" s="2" t="s">
        <v>1509</v>
      </c>
      <c r="AB367" s="2" t="s">
        <v>2427</v>
      </c>
      <c r="AC367" s="2" t="s">
        <v>2428</v>
      </c>
      <c r="AD367" s="181">
        <f t="shared" si="6"/>
        <v>11</v>
      </c>
      <c r="AE367" s="181"/>
    </row>
    <row r="368" spans="24:31" hidden="1">
      <c r="X368" s="187"/>
      <c r="Y368"/>
      <c r="Z368" s="2" t="s">
        <v>87</v>
      </c>
      <c r="AA368" s="2" t="s">
        <v>1509</v>
      </c>
      <c r="AB368" s="2" t="s">
        <v>2429</v>
      </c>
      <c r="AC368" s="2" t="s">
        <v>2430</v>
      </c>
      <c r="AD368" s="181">
        <f t="shared" si="6"/>
        <v>12</v>
      </c>
      <c r="AE368" s="181"/>
    </row>
    <row r="369" spans="24:31" hidden="1">
      <c r="X369" s="187"/>
      <c r="Y369"/>
      <c r="Z369" s="2" t="s">
        <v>87</v>
      </c>
      <c r="AA369" s="2" t="s">
        <v>1509</v>
      </c>
      <c r="AB369" s="2" t="s">
        <v>2431</v>
      </c>
      <c r="AC369" s="2" t="s">
        <v>2432</v>
      </c>
      <c r="AD369" s="181">
        <f t="shared" si="6"/>
        <v>13</v>
      </c>
      <c r="AE369" s="181"/>
    </row>
    <row r="370" spans="24:31" hidden="1">
      <c r="X370" s="187"/>
      <c r="Y370"/>
      <c r="Z370" s="2" t="s">
        <v>87</v>
      </c>
      <c r="AA370" s="2" t="s">
        <v>1509</v>
      </c>
      <c r="AB370" s="2" t="s">
        <v>2433</v>
      </c>
      <c r="AC370" s="2" t="s">
        <v>2434</v>
      </c>
      <c r="AD370" s="181">
        <f t="shared" si="6"/>
        <v>14</v>
      </c>
      <c r="AE370" s="181"/>
    </row>
    <row r="371" spans="24:31" hidden="1">
      <c r="X371" s="187"/>
      <c r="Y371"/>
      <c r="Z371" s="2" t="s">
        <v>87</v>
      </c>
      <c r="AA371" s="2" t="s">
        <v>1509</v>
      </c>
      <c r="AB371" s="2" t="s">
        <v>2435</v>
      </c>
      <c r="AC371" s="2" t="s">
        <v>2436</v>
      </c>
      <c r="AD371" s="181">
        <f t="shared" si="6"/>
        <v>15</v>
      </c>
      <c r="AE371" s="181"/>
    </row>
    <row r="372" spans="24:31" hidden="1">
      <c r="X372" s="187"/>
      <c r="Y372"/>
      <c r="Z372" s="2" t="s">
        <v>87</v>
      </c>
      <c r="AA372" s="2" t="s">
        <v>1509</v>
      </c>
      <c r="AB372" s="2" t="s">
        <v>2437</v>
      </c>
      <c r="AC372" s="2" t="s">
        <v>2438</v>
      </c>
      <c r="AD372" s="181">
        <f t="shared" si="6"/>
        <v>16</v>
      </c>
      <c r="AE372" s="181"/>
    </row>
    <row r="373" spans="24:31" hidden="1">
      <c r="X373" s="187"/>
      <c r="Y373"/>
      <c r="Z373" s="2" t="s">
        <v>87</v>
      </c>
      <c r="AA373" s="2" t="s">
        <v>1509</v>
      </c>
      <c r="AB373" s="2" t="s">
        <v>2439</v>
      </c>
      <c r="AC373" s="2" t="s">
        <v>2440</v>
      </c>
      <c r="AD373" s="181">
        <f t="shared" si="6"/>
        <v>17</v>
      </c>
      <c r="AE373" s="181"/>
    </row>
    <row r="374" spans="24:31" hidden="1">
      <c r="X374" s="187"/>
      <c r="Y374"/>
      <c r="Z374" s="2" t="s">
        <v>87</v>
      </c>
      <c r="AA374" s="2" t="s">
        <v>1509</v>
      </c>
      <c r="AB374" s="2" t="s">
        <v>2441</v>
      </c>
      <c r="AC374" s="2" t="s">
        <v>2442</v>
      </c>
      <c r="AD374" s="181">
        <f t="shared" si="6"/>
        <v>18</v>
      </c>
      <c r="AE374" s="181"/>
    </row>
    <row r="375" spans="24:31" hidden="1">
      <c r="X375" s="187"/>
      <c r="Y375"/>
      <c r="Z375" s="2" t="s">
        <v>87</v>
      </c>
      <c r="AA375" s="2" t="s">
        <v>1509</v>
      </c>
      <c r="AB375" s="2" t="s">
        <v>2443</v>
      </c>
      <c r="AC375" s="2" t="s">
        <v>2444</v>
      </c>
      <c r="AD375" s="181">
        <f t="shared" si="6"/>
        <v>19</v>
      </c>
      <c r="AE375" s="181"/>
    </row>
    <row r="376" spans="24:31" hidden="1">
      <c r="X376" s="187"/>
      <c r="Y376"/>
      <c r="Z376" s="2" t="s">
        <v>87</v>
      </c>
      <c r="AA376" s="2" t="s">
        <v>1509</v>
      </c>
      <c r="AB376" s="2" t="s">
        <v>2445</v>
      </c>
      <c r="AC376" s="2" t="s">
        <v>2446</v>
      </c>
      <c r="AD376" s="181">
        <f t="shared" si="6"/>
        <v>20</v>
      </c>
      <c r="AE376" s="181"/>
    </row>
    <row r="377" spans="24:31" hidden="1">
      <c r="X377" s="187"/>
      <c r="Y377"/>
      <c r="Z377" s="2" t="s">
        <v>87</v>
      </c>
      <c r="AA377" s="2" t="s">
        <v>1509</v>
      </c>
      <c r="AB377" s="2" t="s">
        <v>2447</v>
      </c>
      <c r="AC377" s="2" t="s">
        <v>2448</v>
      </c>
      <c r="AD377" s="181">
        <f t="shared" si="6"/>
        <v>21</v>
      </c>
      <c r="AE377" s="181"/>
    </row>
    <row r="378" spans="24:31" hidden="1">
      <c r="X378" s="187"/>
      <c r="Y378"/>
      <c r="Z378" s="2" t="s">
        <v>87</v>
      </c>
      <c r="AA378" s="2" t="s">
        <v>1509</v>
      </c>
      <c r="AB378" s="2" t="s">
        <v>2449</v>
      </c>
      <c r="AC378" s="2" t="s">
        <v>2450</v>
      </c>
      <c r="AD378" s="181">
        <f t="shared" si="6"/>
        <v>22</v>
      </c>
      <c r="AE378" s="181"/>
    </row>
    <row r="379" spans="24:31" hidden="1">
      <c r="X379" s="187"/>
      <c r="Y379"/>
      <c r="Z379" s="2" t="s">
        <v>87</v>
      </c>
      <c r="AA379" s="2" t="s">
        <v>1509</v>
      </c>
      <c r="AB379" s="2" t="s">
        <v>2451</v>
      </c>
      <c r="AC379" s="2" t="s">
        <v>2452</v>
      </c>
      <c r="AD379" s="181">
        <f t="shared" si="6"/>
        <v>23</v>
      </c>
      <c r="AE379" s="181"/>
    </row>
    <row r="380" spans="24:31" hidden="1">
      <c r="X380" s="187"/>
      <c r="Y380"/>
      <c r="Z380" s="2" t="s">
        <v>87</v>
      </c>
      <c r="AA380" s="2" t="s">
        <v>1509</v>
      </c>
      <c r="AB380" s="2" t="s">
        <v>2453</v>
      </c>
      <c r="AC380" s="2" t="s">
        <v>2454</v>
      </c>
      <c r="AD380" s="181">
        <f t="shared" si="6"/>
        <v>24</v>
      </c>
      <c r="AE380" s="181"/>
    </row>
    <row r="381" spans="24:31" hidden="1">
      <c r="X381" s="187"/>
      <c r="Y381"/>
      <c r="Z381" s="2" t="s">
        <v>87</v>
      </c>
      <c r="AA381" s="2" t="s">
        <v>1509</v>
      </c>
      <c r="AB381" s="2" t="s">
        <v>2455</v>
      </c>
      <c r="AC381" s="2" t="s">
        <v>2456</v>
      </c>
      <c r="AD381" s="181">
        <f t="shared" si="6"/>
        <v>25</v>
      </c>
      <c r="AE381" s="181"/>
    </row>
    <row r="382" spans="24:31" hidden="1">
      <c r="X382" s="187"/>
      <c r="Y382"/>
      <c r="Z382" s="2" t="s">
        <v>87</v>
      </c>
      <c r="AA382" s="2" t="s">
        <v>1509</v>
      </c>
      <c r="AB382" s="2" t="s">
        <v>2457</v>
      </c>
      <c r="AC382" s="2" t="s">
        <v>2458</v>
      </c>
      <c r="AD382" s="181">
        <f t="shared" si="6"/>
        <v>26</v>
      </c>
      <c r="AE382" s="181"/>
    </row>
    <row r="383" spans="24:31" hidden="1">
      <c r="X383" s="187"/>
      <c r="Y383"/>
      <c r="Z383" s="2" t="s">
        <v>87</v>
      </c>
      <c r="AA383" s="2" t="s">
        <v>1509</v>
      </c>
      <c r="AB383" s="2" t="s">
        <v>2459</v>
      </c>
      <c r="AC383" s="2" t="s">
        <v>2460</v>
      </c>
      <c r="AD383" s="181">
        <f t="shared" si="6"/>
        <v>27</v>
      </c>
      <c r="AE383" s="181"/>
    </row>
    <row r="384" spans="24:31" hidden="1">
      <c r="X384" s="187"/>
      <c r="Y384"/>
      <c r="Z384" s="2" t="s">
        <v>87</v>
      </c>
      <c r="AA384" s="2" t="s">
        <v>1509</v>
      </c>
      <c r="AB384" s="2" t="s">
        <v>2461</v>
      </c>
      <c r="AC384" s="2" t="s">
        <v>2462</v>
      </c>
      <c r="AD384" s="181">
        <f t="shared" si="6"/>
        <v>28</v>
      </c>
      <c r="AE384" s="181"/>
    </row>
    <row r="385" spans="24:31" hidden="1">
      <c r="X385" s="187"/>
      <c r="Y385"/>
      <c r="Z385" s="2" t="s">
        <v>87</v>
      </c>
      <c r="AA385" s="2" t="s">
        <v>1509</v>
      </c>
      <c r="AB385" s="2" t="s">
        <v>2463</v>
      </c>
      <c r="AC385" s="2" t="s">
        <v>2464</v>
      </c>
      <c r="AD385" s="181">
        <f t="shared" si="6"/>
        <v>29</v>
      </c>
      <c r="AE385" s="181"/>
    </row>
    <row r="386" spans="24:31" hidden="1">
      <c r="X386" s="187"/>
      <c r="Y386"/>
      <c r="Z386" s="2" t="s">
        <v>87</v>
      </c>
      <c r="AA386" s="2" t="s">
        <v>1509</v>
      </c>
      <c r="AB386" s="2" t="s">
        <v>2465</v>
      </c>
      <c r="AC386" s="2" t="s">
        <v>2466</v>
      </c>
      <c r="AD386" s="181">
        <f t="shared" si="6"/>
        <v>30</v>
      </c>
      <c r="AE386" s="181"/>
    </row>
    <row r="387" spans="24:31" hidden="1">
      <c r="X387" s="187"/>
      <c r="Y387"/>
      <c r="Z387" s="2" t="s">
        <v>87</v>
      </c>
      <c r="AA387" s="2" t="s">
        <v>1509</v>
      </c>
      <c r="AB387" s="2" t="s">
        <v>2467</v>
      </c>
      <c r="AC387" s="2" t="s">
        <v>2468</v>
      </c>
      <c r="AD387" s="181">
        <f t="shared" si="6"/>
        <v>31</v>
      </c>
      <c r="AE387" s="181"/>
    </row>
    <row r="388" spans="24:31" hidden="1">
      <c r="X388" s="187"/>
      <c r="Y388"/>
      <c r="Z388" s="2" t="s">
        <v>87</v>
      </c>
      <c r="AA388" s="2" t="s">
        <v>1509</v>
      </c>
      <c r="AB388" s="2" t="s">
        <v>2469</v>
      </c>
      <c r="AC388" s="2" t="s">
        <v>2470</v>
      </c>
      <c r="AD388" s="181">
        <f t="shared" ref="AD388:AD451" si="7">IF(Z388=Z387,AD387+1,1)</f>
        <v>32</v>
      </c>
      <c r="AE388" s="181"/>
    </row>
    <row r="389" spans="24:31" hidden="1">
      <c r="X389" s="187"/>
      <c r="Y389"/>
      <c r="Z389" s="2" t="s">
        <v>87</v>
      </c>
      <c r="AA389" s="2" t="s">
        <v>1509</v>
      </c>
      <c r="AB389" s="2" t="s">
        <v>2471</v>
      </c>
      <c r="AC389" s="2" t="s">
        <v>2472</v>
      </c>
      <c r="AD389" s="181">
        <f t="shared" si="7"/>
        <v>33</v>
      </c>
      <c r="AE389" s="181"/>
    </row>
    <row r="390" spans="24:31" hidden="1">
      <c r="X390" s="187"/>
      <c r="Y390"/>
      <c r="Z390" s="2" t="s">
        <v>89</v>
      </c>
      <c r="AA390" s="2" t="s">
        <v>834</v>
      </c>
      <c r="AB390" s="2" t="s">
        <v>2473</v>
      </c>
      <c r="AC390" s="2" t="s">
        <v>2474</v>
      </c>
      <c r="AD390" s="181">
        <f t="shared" si="7"/>
        <v>1</v>
      </c>
      <c r="AE390" s="181"/>
    </row>
    <row r="391" spans="24:31" hidden="1">
      <c r="X391" s="187"/>
      <c r="Y391"/>
      <c r="Z391" s="2" t="s">
        <v>89</v>
      </c>
      <c r="AA391" s="2" t="s">
        <v>834</v>
      </c>
      <c r="AB391" s="2" t="s">
        <v>2475</v>
      </c>
      <c r="AC391" s="2" t="s">
        <v>2476</v>
      </c>
      <c r="AD391" s="181">
        <f t="shared" si="7"/>
        <v>2</v>
      </c>
      <c r="AE391" s="181"/>
    </row>
    <row r="392" spans="24:31" hidden="1">
      <c r="X392" s="187"/>
      <c r="Y392"/>
      <c r="Z392" s="2" t="s">
        <v>89</v>
      </c>
      <c r="AA392" s="2" t="s">
        <v>834</v>
      </c>
      <c r="AB392" s="2" t="s">
        <v>2477</v>
      </c>
      <c r="AC392" s="2" t="s">
        <v>2478</v>
      </c>
      <c r="AD392" s="181">
        <f t="shared" si="7"/>
        <v>3</v>
      </c>
      <c r="AE392" s="181"/>
    </row>
    <row r="393" spans="24:31" hidden="1">
      <c r="X393" s="187"/>
      <c r="Y393"/>
      <c r="Z393" s="2" t="s">
        <v>89</v>
      </c>
      <c r="AA393" s="2" t="s">
        <v>834</v>
      </c>
      <c r="AB393" s="2" t="s">
        <v>2479</v>
      </c>
      <c r="AC393" s="2" t="s">
        <v>2480</v>
      </c>
      <c r="AD393" s="181">
        <f t="shared" si="7"/>
        <v>4</v>
      </c>
      <c r="AE393" s="181"/>
    </row>
    <row r="394" spans="24:31" hidden="1">
      <c r="X394" s="187"/>
      <c r="Y394"/>
      <c r="Z394" s="2" t="s">
        <v>89</v>
      </c>
      <c r="AA394" s="2" t="s">
        <v>834</v>
      </c>
      <c r="AB394" s="2" t="s">
        <v>2481</v>
      </c>
      <c r="AC394" s="2" t="s">
        <v>2482</v>
      </c>
      <c r="AD394" s="181">
        <f t="shared" si="7"/>
        <v>5</v>
      </c>
      <c r="AE394" s="181"/>
    </row>
    <row r="395" spans="24:31" hidden="1">
      <c r="X395" s="187"/>
      <c r="Y395"/>
      <c r="Z395" s="2" t="s">
        <v>89</v>
      </c>
      <c r="AA395" s="2" t="s">
        <v>834</v>
      </c>
      <c r="AB395" s="2" t="s">
        <v>2483</v>
      </c>
      <c r="AC395" s="2" t="s">
        <v>2484</v>
      </c>
      <c r="AD395" s="181">
        <f t="shared" si="7"/>
        <v>6</v>
      </c>
      <c r="AE395" s="181"/>
    </row>
    <row r="396" spans="24:31" hidden="1">
      <c r="X396" s="187"/>
      <c r="Y396"/>
      <c r="Z396" s="2" t="s">
        <v>89</v>
      </c>
      <c r="AA396" s="2" t="s">
        <v>834</v>
      </c>
      <c r="AB396" s="2" t="s">
        <v>2485</v>
      </c>
      <c r="AC396" s="2" t="s">
        <v>2486</v>
      </c>
      <c r="AD396" s="181">
        <f t="shared" si="7"/>
        <v>7</v>
      </c>
      <c r="AE396" s="181"/>
    </row>
    <row r="397" spans="24:31" hidden="1">
      <c r="X397" s="187"/>
      <c r="Y397"/>
      <c r="Z397" s="2" t="s">
        <v>89</v>
      </c>
      <c r="AA397" s="2" t="s">
        <v>834</v>
      </c>
      <c r="AB397" s="2" t="s">
        <v>2487</v>
      </c>
      <c r="AC397" s="2" t="s">
        <v>2488</v>
      </c>
      <c r="AD397" s="181">
        <f t="shared" si="7"/>
        <v>8</v>
      </c>
      <c r="AE397" s="181"/>
    </row>
    <row r="398" spans="24:31" hidden="1">
      <c r="X398" s="187"/>
      <c r="Y398"/>
      <c r="Z398" s="2" t="s">
        <v>89</v>
      </c>
      <c r="AA398" s="2" t="s">
        <v>834</v>
      </c>
      <c r="AB398" s="2" t="s">
        <v>2489</v>
      </c>
      <c r="AC398" s="2" t="s">
        <v>2490</v>
      </c>
      <c r="AD398" s="181">
        <f t="shared" si="7"/>
        <v>9</v>
      </c>
      <c r="AE398" s="181"/>
    </row>
    <row r="399" spans="24:31" hidden="1">
      <c r="X399" s="187"/>
      <c r="Y399"/>
      <c r="Z399" s="2" t="s">
        <v>89</v>
      </c>
      <c r="AA399" s="2" t="s">
        <v>834</v>
      </c>
      <c r="AB399" s="2" t="s">
        <v>2491</v>
      </c>
      <c r="AC399" s="2" t="s">
        <v>2492</v>
      </c>
      <c r="AD399" s="181">
        <f t="shared" si="7"/>
        <v>10</v>
      </c>
      <c r="AE399" s="181"/>
    </row>
    <row r="400" spans="24:31" hidden="1">
      <c r="X400" s="187"/>
      <c r="Y400"/>
      <c r="Z400" s="2" t="s">
        <v>89</v>
      </c>
      <c r="AA400" s="2" t="s">
        <v>834</v>
      </c>
      <c r="AB400" s="2" t="s">
        <v>2493</v>
      </c>
      <c r="AC400" s="2" t="s">
        <v>2494</v>
      </c>
      <c r="AD400" s="181">
        <f t="shared" si="7"/>
        <v>11</v>
      </c>
      <c r="AE400" s="181"/>
    </row>
    <row r="401" spans="24:31" hidden="1">
      <c r="X401" s="187"/>
      <c r="Y401"/>
      <c r="Z401" s="2" t="s">
        <v>89</v>
      </c>
      <c r="AA401" s="2" t="s">
        <v>834</v>
      </c>
      <c r="AB401" s="2" t="s">
        <v>2495</v>
      </c>
      <c r="AC401" s="2" t="s">
        <v>2496</v>
      </c>
      <c r="AD401" s="181">
        <f t="shared" si="7"/>
        <v>12</v>
      </c>
      <c r="AE401" s="181"/>
    </row>
    <row r="402" spans="24:31" hidden="1">
      <c r="X402" s="187"/>
      <c r="Y402"/>
      <c r="Z402" s="2" t="s">
        <v>89</v>
      </c>
      <c r="AA402" s="2" t="s">
        <v>834</v>
      </c>
      <c r="AB402" s="2" t="s">
        <v>2497</v>
      </c>
      <c r="AC402" s="2" t="s">
        <v>2498</v>
      </c>
      <c r="AD402" s="181">
        <f t="shared" si="7"/>
        <v>13</v>
      </c>
      <c r="AE402" s="181"/>
    </row>
    <row r="403" spans="24:31" hidden="1">
      <c r="X403" s="187"/>
      <c r="Y403"/>
      <c r="Z403" s="2" t="s">
        <v>89</v>
      </c>
      <c r="AA403" s="2" t="s">
        <v>834</v>
      </c>
      <c r="AB403" s="2" t="s">
        <v>2499</v>
      </c>
      <c r="AC403" s="2" t="s">
        <v>2500</v>
      </c>
      <c r="AD403" s="181">
        <f t="shared" si="7"/>
        <v>14</v>
      </c>
      <c r="AE403" s="181"/>
    </row>
    <row r="404" spans="24:31" hidden="1">
      <c r="X404" s="187"/>
      <c r="Y404"/>
      <c r="Z404" s="2" t="s">
        <v>89</v>
      </c>
      <c r="AA404" s="2" t="s">
        <v>834</v>
      </c>
      <c r="AB404" s="2" t="s">
        <v>2501</v>
      </c>
      <c r="AC404" s="2" t="s">
        <v>2502</v>
      </c>
      <c r="AD404" s="181">
        <f t="shared" si="7"/>
        <v>15</v>
      </c>
      <c r="AE404" s="181"/>
    </row>
    <row r="405" spans="24:31" hidden="1">
      <c r="X405" s="187"/>
      <c r="Y405"/>
      <c r="Z405" s="2" t="s">
        <v>89</v>
      </c>
      <c r="AA405" s="2" t="s">
        <v>834</v>
      </c>
      <c r="AB405" s="2" t="s">
        <v>2503</v>
      </c>
      <c r="AC405" s="2" t="s">
        <v>2504</v>
      </c>
      <c r="AD405" s="181">
        <f t="shared" si="7"/>
        <v>16</v>
      </c>
      <c r="AE405" s="181"/>
    </row>
    <row r="406" spans="24:31" hidden="1">
      <c r="X406" s="187"/>
      <c r="Y406"/>
      <c r="Z406" s="2" t="s">
        <v>89</v>
      </c>
      <c r="AA406" s="2" t="s">
        <v>834</v>
      </c>
      <c r="AB406" s="2" t="s">
        <v>2505</v>
      </c>
      <c r="AC406" s="2" t="s">
        <v>2506</v>
      </c>
      <c r="AD406" s="181">
        <f t="shared" si="7"/>
        <v>17</v>
      </c>
      <c r="AE406" s="181"/>
    </row>
    <row r="407" spans="24:31" hidden="1">
      <c r="X407" s="187"/>
      <c r="Y407"/>
      <c r="Z407" s="2" t="s">
        <v>89</v>
      </c>
      <c r="AA407" s="2" t="s">
        <v>834</v>
      </c>
      <c r="AB407" s="2" t="s">
        <v>2507</v>
      </c>
      <c r="AC407" s="2" t="s">
        <v>2508</v>
      </c>
      <c r="AD407" s="181">
        <f t="shared" si="7"/>
        <v>18</v>
      </c>
      <c r="AE407" s="181"/>
    </row>
    <row r="408" spans="24:31" hidden="1">
      <c r="X408" s="187"/>
      <c r="Y408"/>
      <c r="Z408" s="2" t="s">
        <v>89</v>
      </c>
      <c r="AA408" s="2" t="s">
        <v>834</v>
      </c>
      <c r="AB408" s="2" t="s">
        <v>2509</v>
      </c>
      <c r="AC408" s="2" t="s">
        <v>2510</v>
      </c>
      <c r="AD408" s="181">
        <f t="shared" si="7"/>
        <v>19</v>
      </c>
      <c r="AE408" s="181"/>
    </row>
    <row r="409" spans="24:31" hidden="1">
      <c r="X409" s="187"/>
      <c r="Y409"/>
      <c r="Z409" s="2" t="s">
        <v>89</v>
      </c>
      <c r="AA409" s="2" t="s">
        <v>834</v>
      </c>
      <c r="AB409" s="2" t="s">
        <v>2511</v>
      </c>
      <c r="AC409" s="2" t="s">
        <v>2512</v>
      </c>
      <c r="AD409" s="181">
        <f t="shared" si="7"/>
        <v>20</v>
      </c>
      <c r="AE409" s="181"/>
    </row>
    <row r="410" spans="24:31" hidden="1">
      <c r="X410" s="187"/>
      <c r="Y410"/>
      <c r="Z410" s="2" t="s">
        <v>89</v>
      </c>
      <c r="AA410" s="2" t="s">
        <v>834</v>
      </c>
      <c r="AB410" s="2" t="s">
        <v>2513</v>
      </c>
      <c r="AC410" s="2" t="s">
        <v>2514</v>
      </c>
      <c r="AD410" s="181">
        <f t="shared" si="7"/>
        <v>21</v>
      </c>
      <c r="AE410" s="181"/>
    </row>
    <row r="411" spans="24:31" hidden="1">
      <c r="X411" s="187"/>
      <c r="Y411"/>
      <c r="Z411" s="2" t="s">
        <v>89</v>
      </c>
      <c r="AA411" s="2" t="s">
        <v>834</v>
      </c>
      <c r="AB411" s="2" t="s">
        <v>2515</v>
      </c>
      <c r="AC411" s="2" t="s">
        <v>2516</v>
      </c>
      <c r="AD411" s="181">
        <f t="shared" si="7"/>
        <v>22</v>
      </c>
      <c r="AE411" s="181"/>
    </row>
    <row r="412" spans="24:31" hidden="1">
      <c r="X412" s="187"/>
      <c r="Y412"/>
      <c r="Z412" s="2" t="s">
        <v>89</v>
      </c>
      <c r="AA412" s="2" t="s">
        <v>834</v>
      </c>
      <c r="AB412" s="2" t="s">
        <v>2517</v>
      </c>
      <c r="AC412" s="2" t="s">
        <v>2518</v>
      </c>
      <c r="AD412" s="181">
        <f t="shared" si="7"/>
        <v>23</v>
      </c>
      <c r="AE412" s="181"/>
    </row>
    <row r="413" spans="24:31" hidden="1">
      <c r="X413" s="187"/>
      <c r="Y413"/>
      <c r="Z413" s="2" t="s">
        <v>89</v>
      </c>
      <c r="AA413" s="2" t="s">
        <v>834</v>
      </c>
      <c r="AB413" s="2" t="s">
        <v>2519</v>
      </c>
      <c r="AC413" s="2" t="s">
        <v>2520</v>
      </c>
      <c r="AD413" s="181">
        <f t="shared" si="7"/>
        <v>24</v>
      </c>
      <c r="AE413" s="181"/>
    </row>
    <row r="414" spans="24:31" hidden="1">
      <c r="X414" s="187"/>
      <c r="Y414"/>
      <c r="Z414" s="2" t="s">
        <v>89</v>
      </c>
      <c r="AA414" s="2" t="s">
        <v>834</v>
      </c>
      <c r="AB414" s="2" t="s">
        <v>2521</v>
      </c>
      <c r="AC414" s="2" t="s">
        <v>2522</v>
      </c>
      <c r="AD414" s="181">
        <f t="shared" si="7"/>
        <v>25</v>
      </c>
      <c r="AE414" s="181"/>
    </row>
    <row r="415" spans="24:31" hidden="1">
      <c r="X415" s="187"/>
      <c r="Y415"/>
      <c r="Z415" s="2" t="s">
        <v>89</v>
      </c>
      <c r="AA415" s="2" t="s">
        <v>834</v>
      </c>
      <c r="AB415" s="2" t="s">
        <v>2523</v>
      </c>
      <c r="AC415" s="2" t="s">
        <v>2524</v>
      </c>
      <c r="AD415" s="181">
        <f t="shared" si="7"/>
        <v>26</v>
      </c>
      <c r="AE415" s="181"/>
    </row>
    <row r="416" spans="24:31" hidden="1">
      <c r="X416" s="187"/>
      <c r="Y416"/>
      <c r="Z416" s="2" t="s">
        <v>89</v>
      </c>
      <c r="AA416" s="2" t="s">
        <v>834</v>
      </c>
      <c r="AB416" s="2" t="s">
        <v>2525</v>
      </c>
      <c r="AC416" s="2" t="s">
        <v>2526</v>
      </c>
      <c r="AD416" s="181">
        <f t="shared" si="7"/>
        <v>27</v>
      </c>
      <c r="AE416" s="181"/>
    </row>
    <row r="417" spans="24:31" hidden="1">
      <c r="X417" s="187"/>
      <c r="Y417"/>
      <c r="Z417" s="2" t="s">
        <v>89</v>
      </c>
      <c r="AA417" s="2" t="s">
        <v>834</v>
      </c>
      <c r="AB417" s="2" t="s">
        <v>2527</v>
      </c>
      <c r="AC417" s="2" t="s">
        <v>2528</v>
      </c>
      <c r="AD417" s="181">
        <f t="shared" si="7"/>
        <v>28</v>
      </c>
      <c r="AE417" s="181"/>
    </row>
    <row r="418" spans="24:31" hidden="1">
      <c r="X418" s="187"/>
      <c r="Y418"/>
      <c r="Z418" s="2" t="s">
        <v>89</v>
      </c>
      <c r="AA418" s="2" t="s">
        <v>834</v>
      </c>
      <c r="AB418" s="2" t="s">
        <v>2529</v>
      </c>
      <c r="AC418" s="2" t="s">
        <v>2530</v>
      </c>
      <c r="AD418" s="181">
        <f t="shared" si="7"/>
        <v>29</v>
      </c>
      <c r="AE418" s="181"/>
    </row>
    <row r="419" spans="24:31" hidden="1">
      <c r="X419" s="187"/>
      <c r="Y419"/>
      <c r="Z419" s="2" t="s">
        <v>89</v>
      </c>
      <c r="AA419" s="2" t="s">
        <v>834</v>
      </c>
      <c r="AB419" s="2" t="s">
        <v>2531</v>
      </c>
      <c r="AC419" s="2" t="s">
        <v>2532</v>
      </c>
      <c r="AD419" s="181">
        <f t="shared" si="7"/>
        <v>30</v>
      </c>
      <c r="AE419" s="181"/>
    </row>
    <row r="420" spans="24:31" hidden="1">
      <c r="X420" s="187"/>
      <c r="Y420"/>
      <c r="Z420" s="2" t="s">
        <v>89</v>
      </c>
      <c r="AA420" s="2" t="s">
        <v>834</v>
      </c>
      <c r="AB420" s="2" t="s">
        <v>2533</v>
      </c>
      <c r="AC420" s="2" t="s">
        <v>2534</v>
      </c>
      <c r="AD420" s="181">
        <f t="shared" si="7"/>
        <v>31</v>
      </c>
      <c r="AE420" s="181"/>
    </row>
    <row r="421" spans="24:31" hidden="1">
      <c r="X421" s="187"/>
      <c r="Y421"/>
      <c r="Z421" s="2" t="s">
        <v>89</v>
      </c>
      <c r="AA421" s="2" t="s">
        <v>834</v>
      </c>
      <c r="AB421" s="2" t="s">
        <v>2535</v>
      </c>
      <c r="AC421" s="2" t="s">
        <v>2536</v>
      </c>
      <c r="AD421" s="181">
        <f t="shared" si="7"/>
        <v>32</v>
      </c>
      <c r="AE421" s="181"/>
    </row>
    <row r="422" spans="24:31" hidden="1">
      <c r="X422" s="187"/>
      <c r="Y422"/>
      <c r="Z422" s="2" t="s">
        <v>91</v>
      </c>
      <c r="AA422" s="2" t="s">
        <v>909</v>
      </c>
      <c r="AB422" s="2" t="s">
        <v>2537</v>
      </c>
      <c r="AC422" s="2" t="s">
        <v>2538</v>
      </c>
      <c r="AD422" s="181">
        <f t="shared" si="7"/>
        <v>1</v>
      </c>
      <c r="AE422" s="181"/>
    </row>
    <row r="423" spans="24:31" hidden="1">
      <c r="X423" s="187"/>
      <c r="Y423"/>
      <c r="Z423" s="2" t="s">
        <v>91</v>
      </c>
      <c r="AA423" s="2" t="s">
        <v>909</v>
      </c>
      <c r="AB423" s="2" t="s">
        <v>2539</v>
      </c>
      <c r="AC423" s="2" t="s">
        <v>2540</v>
      </c>
      <c r="AD423" s="181">
        <f t="shared" si="7"/>
        <v>2</v>
      </c>
      <c r="AE423" s="181"/>
    </row>
    <row r="424" spans="24:31" hidden="1">
      <c r="X424" s="187"/>
      <c r="Y424"/>
      <c r="Z424" s="2" t="s">
        <v>91</v>
      </c>
      <c r="AA424" s="2" t="s">
        <v>909</v>
      </c>
      <c r="AB424" s="2" t="s">
        <v>2541</v>
      </c>
      <c r="AC424" s="2" t="s">
        <v>2542</v>
      </c>
      <c r="AD424" s="181">
        <f t="shared" si="7"/>
        <v>3</v>
      </c>
      <c r="AE424" s="181"/>
    </row>
    <row r="425" spans="24:31" hidden="1">
      <c r="X425" s="187"/>
      <c r="Y425"/>
      <c r="Z425" s="2" t="s">
        <v>91</v>
      </c>
      <c r="AA425" s="2" t="s">
        <v>909</v>
      </c>
      <c r="AB425" s="2" t="s">
        <v>2543</v>
      </c>
      <c r="AC425" s="2" t="s">
        <v>2544</v>
      </c>
      <c r="AD425" s="181">
        <f t="shared" si="7"/>
        <v>4</v>
      </c>
      <c r="AE425" s="181"/>
    </row>
    <row r="426" spans="24:31" hidden="1">
      <c r="X426" s="187"/>
      <c r="Y426"/>
      <c r="Z426" s="2" t="s">
        <v>91</v>
      </c>
      <c r="AA426" s="2" t="s">
        <v>909</v>
      </c>
      <c r="AB426" s="2" t="s">
        <v>2545</v>
      </c>
      <c r="AC426" s="2" t="s">
        <v>2546</v>
      </c>
      <c r="AD426" s="181">
        <f t="shared" si="7"/>
        <v>5</v>
      </c>
      <c r="AE426" s="181"/>
    </row>
    <row r="427" spans="24:31" hidden="1">
      <c r="X427" s="187"/>
      <c r="Y427"/>
      <c r="Z427" s="2" t="s">
        <v>91</v>
      </c>
      <c r="AA427" s="2" t="s">
        <v>909</v>
      </c>
      <c r="AB427" s="2" t="s">
        <v>2547</v>
      </c>
      <c r="AC427" s="2" t="s">
        <v>2548</v>
      </c>
      <c r="AD427" s="181">
        <f t="shared" si="7"/>
        <v>6</v>
      </c>
      <c r="AE427" s="181"/>
    </row>
    <row r="428" spans="24:31" hidden="1">
      <c r="X428" s="187"/>
      <c r="Y428"/>
      <c r="Z428" s="2" t="s">
        <v>91</v>
      </c>
      <c r="AA428" s="2" t="s">
        <v>909</v>
      </c>
      <c r="AB428" s="2" t="s">
        <v>2549</v>
      </c>
      <c r="AC428" s="2" t="s">
        <v>2550</v>
      </c>
      <c r="AD428" s="181">
        <f t="shared" si="7"/>
        <v>7</v>
      </c>
      <c r="AE428" s="181"/>
    </row>
    <row r="429" spans="24:31" hidden="1">
      <c r="X429" s="187"/>
      <c r="Y429"/>
      <c r="Z429" s="2" t="s">
        <v>91</v>
      </c>
      <c r="AA429" s="2" t="s">
        <v>909</v>
      </c>
      <c r="AB429" s="2" t="s">
        <v>2551</v>
      </c>
      <c r="AC429" s="2" t="s">
        <v>2552</v>
      </c>
      <c r="AD429" s="181">
        <f t="shared" si="7"/>
        <v>8</v>
      </c>
      <c r="AE429" s="181"/>
    </row>
    <row r="430" spans="24:31" hidden="1">
      <c r="X430" s="187"/>
      <c r="Y430"/>
      <c r="Z430" s="2" t="s">
        <v>91</v>
      </c>
      <c r="AA430" s="2" t="s">
        <v>909</v>
      </c>
      <c r="AB430" s="2" t="s">
        <v>2553</v>
      </c>
      <c r="AC430" s="2" t="s">
        <v>2554</v>
      </c>
      <c r="AD430" s="181">
        <f t="shared" si="7"/>
        <v>9</v>
      </c>
      <c r="AE430" s="181"/>
    </row>
    <row r="431" spans="24:31" hidden="1">
      <c r="X431" s="187"/>
      <c r="Y431"/>
      <c r="Z431" s="2" t="s">
        <v>91</v>
      </c>
      <c r="AA431" s="2" t="s">
        <v>909</v>
      </c>
      <c r="AB431" s="2" t="s">
        <v>2555</v>
      </c>
      <c r="AC431" s="2" t="s">
        <v>2556</v>
      </c>
      <c r="AD431" s="181">
        <f t="shared" si="7"/>
        <v>10</v>
      </c>
      <c r="AE431" s="181"/>
    </row>
    <row r="432" spans="24:31" hidden="1">
      <c r="X432" s="187"/>
      <c r="Y432"/>
      <c r="Z432" s="2" t="s">
        <v>91</v>
      </c>
      <c r="AA432" s="2" t="s">
        <v>909</v>
      </c>
      <c r="AB432" s="2" t="s">
        <v>2557</v>
      </c>
      <c r="AC432" s="2" t="s">
        <v>2558</v>
      </c>
      <c r="AD432" s="181">
        <f t="shared" si="7"/>
        <v>11</v>
      </c>
      <c r="AE432" s="181"/>
    </row>
    <row r="433" spans="24:31" hidden="1">
      <c r="X433" s="187"/>
      <c r="Y433"/>
      <c r="Z433" s="2" t="s">
        <v>91</v>
      </c>
      <c r="AA433" s="2" t="s">
        <v>909</v>
      </c>
      <c r="AB433" s="2" t="s">
        <v>2559</v>
      </c>
      <c r="AC433" s="2" t="s">
        <v>2560</v>
      </c>
      <c r="AD433" s="181">
        <f t="shared" si="7"/>
        <v>12</v>
      </c>
      <c r="AE433" s="181"/>
    </row>
    <row r="434" spans="24:31" hidden="1">
      <c r="X434" s="187"/>
      <c r="Y434"/>
      <c r="Z434" s="2" t="s">
        <v>91</v>
      </c>
      <c r="AA434" s="2" t="s">
        <v>909</v>
      </c>
      <c r="AB434" s="2" t="s">
        <v>2561</v>
      </c>
      <c r="AC434" s="2" t="s">
        <v>2562</v>
      </c>
      <c r="AD434" s="181">
        <f t="shared" si="7"/>
        <v>13</v>
      </c>
      <c r="AE434" s="181"/>
    </row>
    <row r="435" spans="24:31" hidden="1">
      <c r="X435" s="187"/>
      <c r="Y435"/>
      <c r="Z435" s="2" t="s">
        <v>91</v>
      </c>
      <c r="AA435" s="2" t="s">
        <v>909</v>
      </c>
      <c r="AB435" s="2" t="s">
        <v>2563</v>
      </c>
      <c r="AC435" s="2" t="s">
        <v>2564</v>
      </c>
      <c r="AD435" s="181">
        <f t="shared" si="7"/>
        <v>14</v>
      </c>
      <c r="AE435" s="181"/>
    </row>
    <row r="436" spans="24:31" hidden="1">
      <c r="X436" s="187"/>
      <c r="Y436"/>
      <c r="Z436" s="2" t="s">
        <v>91</v>
      </c>
      <c r="AA436" s="2" t="s">
        <v>909</v>
      </c>
      <c r="AB436" s="2" t="s">
        <v>2565</v>
      </c>
      <c r="AC436" s="2" t="s">
        <v>2566</v>
      </c>
      <c r="AD436" s="181">
        <f t="shared" si="7"/>
        <v>15</v>
      </c>
      <c r="AE436" s="181"/>
    </row>
    <row r="437" spans="24:31" hidden="1">
      <c r="X437" s="187"/>
      <c r="Y437"/>
      <c r="Z437" s="2" t="s">
        <v>91</v>
      </c>
      <c r="AA437" s="2" t="s">
        <v>909</v>
      </c>
      <c r="AB437" s="2" t="s">
        <v>2567</v>
      </c>
      <c r="AC437" s="2" t="s">
        <v>2568</v>
      </c>
      <c r="AD437" s="181">
        <f t="shared" si="7"/>
        <v>16</v>
      </c>
      <c r="AE437" s="181"/>
    </row>
    <row r="438" spans="24:31" hidden="1">
      <c r="X438" s="187"/>
      <c r="Y438"/>
      <c r="Z438" s="2" t="s">
        <v>91</v>
      </c>
      <c r="AA438" s="2" t="s">
        <v>909</v>
      </c>
      <c r="AB438" s="2" t="s">
        <v>2569</v>
      </c>
      <c r="AC438" s="2" t="s">
        <v>2570</v>
      </c>
      <c r="AD438" s="181">
        <f t="shared" si="7"/>
        <v>17</v>
      </c>
      <c r="AE438" s="181"/>
    </row>
    <row r="439" spans="24:31" hidden="1">
      <c r="X439" s="187"/>
      <c r="Y439"/>
      <c r="Z439" s="2" t="s">
        <v>91</v>
      </c>
      <c r="AA439" s="2" t="s">
        <v>909</v>
      </c>
      <c r="AB439" s="2" t="s">
        <v>2571</v>
      </c>
      <c r="AC439" s="2" t="s">
        <v>2572</v>
      </c>
      <c r="AD439" s="181">
        <f t="shared" si="7"/>
        <v>18</v>
      </c>
      <c r="AE439" s="181"/>
    </row>
    <row r="440" spans="24:31" hidden="1">
      <c r="X440" s="187"/>
      <c r="Y440"/>
      <c r="Z440" s="2" t="s">
        <v>91</v>
      </c>
      <c r="AA440" s="2" t="s">
        <v>909</v>
      </c>
      <c r="AB440" s="2" t="s">
        <v>2573</v>
      </c>
      <c r="AC440" s="2" t="s">
        <v>2574</v>
      </c>
      <c r="AD440" s="181">
        <f t="shared" si="7"/>
        <v>19</v>
      </c>
      <c r="AE440" s="181"/>
    </row>
    <row r="441" spans="24:31" hidden="1">
      <c r="X441" s="187"/>
      <c r="Y441"/>
      <c r="Z441" s="2" t="s">
        <v>91</v>
      </c>
      <c r="AA441" s="2" t="s">
        <v>909</v>
      </c>
      <c r="AB441" s="2" t="s">
        <v>2575</v>
      </c>
      <c r="AC441" s="2" t="s">
        <v>2576</v>
      </c>
      <c r="AD441" s="181">
        <f t="shared" si="7"/>
        <v>20</v>
      </c>
      <c r="AE441" s="181"/>
    </row>
    <row r="442" spans="24:31" hidden="1">
      <c r="X442" s="187"/>
      <c r="Y442"/>
      <c r="Z442" s="2" t="s">
        <v>91</v>
      </c>
      <c r="AA442" s="2" t="s">
        <v>909</v>
      </c>
      <c r="AB442" s="2" t="s">
        <v>2577</v>
      </c>
      <c r="AC442" s="2" t="s">
        <v>2578</v>
      </c>
      <c r="AD442" s="181">
        <f t="shared" si="7"/>
        <v>21</v>
      </c>
      <c r="AE442" s="181"/>
    </row>
    <row r="443" spans="24:31" hidden="1">
      <c r="X443" s="187"/>
      <c r="Y443"/>
      <c r="Z443" s="2" t="s">
        <v>91</v>
      </c>
      <c r="AA443" s="2" t="s">
        <v>909</v>
      </c>
      <c r="AB443" s="2" t="s">
        <v>2579</v>
      </c>
      <c r="AC443" s="2" t="s">
        <v>2580</v>
      </c>
      <c r="AD443" s="181">
        <f t="shared" si="7"/>
        <v>22</v>
      </c>
      <c r="AE443" s="181"/>
    </row>
    <row r="444" spans="24:31" hidden="1">
      <c r="X444" s="187"/>
      <c r="Y444"/>
      <c r="Z444" s="2" t="s">
        <v>91</v>
      </c>
      <c r="AA444" s="2" t="s">
        <v>909</v>
      </c>
      <c r="AB444" s="2" t="s">
        <v>2581</v>
      </c>
      <c r="AC444" s="2" t="s">
        <v>2582</v>
      </c>
      <c r="AD444" s="181">
        <f t="shared" si="7"/>
        <v>23</v>
      </c>
      <c r="AE444" s="181"/>
    </row>
    <row r="445" spans="24:31" hidden="1">
      <c r="X445" s="187"/>
      <c r="Y445"/>
      <c r="Z445" s="2" t="s">
        <v>91</v>
      </c>
      <c r="AA445" s="2" t="s">
        <v>909</v>
      </c>
      <c r="AB445" s="2" t="s">
        <v>2583</v>
      </c>
      <c r="AC445" s="2" t="s">
        <v>2584</v>
      </c>
      <c r="AD445" s="181">
        <f t="shared" si="7"/>
        <v>24</v>
      </c>
      <c r="AE445" s="181"/>
    </row>
    <row r="446" spans="24:31" hidden="1">
      <c r="X446" s="187"/>
      <c r="Y446"/>
      <c r="Z446" s="2" t="s">
        <v>91</v>
      </c>
      <c r="AA446" s="2" t="s">
        <v>909</v>
      </c>
      <c r="AB446" s="2" t="s">
        <v>2585</v>
      </c>
      <c r="AC446" s="2" t="s">
        <v>2586</v>
      </c>
      <c r="AD446" s="181">
        <f t="shared" si="7"/>
        <v>25</v>
      </c>
      <c r="AE446" s="181"/>
    </row>
    <row r="447" spans="24:31" hidden="1">
      <c r="X447" s="187"/>
      <c r="Y447"/>
      <c r="Z447" s="2" t="s">
        <v>91</v>
      </c>
      <c r="AA447" s="2" t="s">
        <v>909</v>
      </c>
      <c r="AB447" s="2" t="s">
        <v>2587</v>
      </c>
      <c r="AC447" s="2" t="s">
        <v>2588</v>
      </c>
      <c r="AD447" s="181">
        <f t="shared" si="7"/>
        <v>26</v>
      </c>
      <c r="AE447" s="181"/>
    </row>
    <row r="448" spans="24:31" hidden="1">
      <c r="X448" s="187"/>
      <c r="Y448"/>
      <c r="Z448" s="2" t="s">
        <v>91</v>
      </c>
      <c r="AA448" s="2" t="s">
        <v>909</v>
      </c>
      <c r="AB448" s="2" t="s">
        <v>2589</v>
      </c>
      <c r="AC448" s="2" t="s">
        <v>2590</v>
      </c>
      <c r="AD448" s="181">
        <f t="shared" si="7"/>
        <v>27</v>
      </c>
      <c r="AE448" s="181"/>
    </row>
    <row r="449" spans="24:31" hidden="1">
      <c r="X449" s="187"/>
      <c r="Y449"/>
      <c r="Z449" s="2" t="s">
        <v>91</v>
      </c>
      <c r="AA449" s="2" t="s">
        <v>909</v>
      </c>
      <c r="AB449" s="2" t="s">
        <v>2591</v>
      </c>
      <c r="AC449" s="2" t="s">
        <v>2592</v>
      </c>
      <c r="AD449" s="181">
        <f t="shared" si="7"/>
        <v>28</v>
      </c>
      <c r="AE449" s="181"/>
    </row>
    <row r="450" spans="24:31" hidden="1">
      <c r="X450" s="187"/>
      <c r="Y450"/>
      <c r="Z450" s="2" t="s">
        <v>91</v>
      </c>
      <c r="AA450" s="2" t="s">
        <v>909</v>
      </c>
      <c r="AB450" s="2" t="s">
        <v>2593</v>
      </c>
      <c r="AC450" s="2" t="s">
        <v>2594</v>
      </c>
      <c r="AD450" s="181">
        <f t="shared" si="7"/>
        <v>29</v>
      </c>
      <c r="AE450" s="181"/>
    </row>
    <row r="451" spans="24:31" hidden="1">
      <c r="X451" s="187"/>
      <c r="Y451"/>
      <c r="Z451" s="2" t="s">
        <v>91</v>
      </c>
      <c r="AA451" s="2" t="s">
        <v>909</v>
      </c>
      <c r="AB451" s="2" t="s">
        <v>2595</v>
      </c>
      <c r="AC451" s="2" t="s">
        <v>2596</v>
      </c>
      <c r="AD451" s="181">
        <f t="shared" si="7"/>
        <v>30</v>
      </c>
      <c r="AE451" s="181"/>
    </row>
    <row r="452" spans="24:31" hidden="1">
      <c r="X452" s="187"/>
      <c r="Y452"/>
    </row>
    <row r="453" spans="24:31" hidden="1">
      <c r="X453" s="187"/>
      <c r="Y453"/>
    </row>
    <row r="454" spans="24:31" hidden="1">
      <c r="X454" s="187"/>
      <c r="Y454"/>
    </row>
  </sheetData>
  <sheetProtection selectLockedCells="1"/>
  <mergeCells count="72">
    <mergeCell ref="A90:B90"/>
    <mergeCell ref="A91:B91"/>
    <mergeCell ref="A92:B92"/>
    <mergeCell ref="A93:B93"/>
    <mergeCell ref="A77:D77"/>
    <mergeCell ref="A78:D78"/>
    <mergeCell ref="A79:D79"/>
    <mergeCell ref="A80:D80"/>
    <mergeCell ref="A88:B88"/>
    <mergeCell ref="A89:B89"/>
    <mergeCell ref="B75:D75"/>
    <mergeCell ref="A63:B63"/>
    <mergeCell ref="A64:B64"/>
    <mergeCell ref="A65:H65"/>
    <mergeCell ref="A66:C66"/>
    <mergeCell ref="A68:D68"/>
    <mergeCell ref="A69:D69"/>
    <mergeCell ref="A70:D70"/>
    <mergeCell ref="A71:D71"/>
    <mergeCell ref="A72:D72"/>
    <mergeCell ref="A73:D73"/>
    <mergeCell ref="A74:D74"/>
    <mergeCell ref="A62:H62"/>
    <mergeCell ref="A47:H47"/>
    <mergeCell ref="A50:H50"/>
    <mergeCell ref="A51:H51"/>
    <mergeCell ref="A54:H54"/>
    <mergeCell ref="A55:H55"/>
    <mergeCell ref="A56:B56"/>
    <mergeCell ref="A57:B57"/>
    <mergeCell ref="B58:F58"/>
    <mergeCell ref="B59:G59"/>
    <mergeCell ref="B60:G60"/>
    <mergeCell ref="B61:G61"/>
    <mergeCell ref="A44:H44"/>
    <mergeCell ref="B22:G22"/>
    <mergeCell ref="B23:G23"/>
    <mergeCell ref="B24:G24"/>
    <mergeCell ref="A25:F25"/>
    <mergeCell ref="A26:F26"/>
    <mergeCell ref="B27:F27"/>
    <mergeCell ref="A28:H28"/>
    <mergeCell ref="A29:H29"/>
    <mergeCell ref="A31:H31"/>
    <mergeCell ref="A37:H37"/>
    <mergeCell ref="A42:H42"/>
    <mergeCell ref="A17:H17"/>
    <mergeCell ref="B18:D18"/>
    <mergeCell ref="B19:D19"/>
    <mergeCell ref="B20:D20"/>
    <mergeCell ref="B21:D21"/>
    <mergeCell ref="E21:H21"/>
    <mergeCell ref="A16:B16"/>
    <mergeCell ref="D16:E16"/>
    <mergeCell ref="B5:D5"/>
    <mergeCell ref="F5:H5"/>
    <mergeCell ref="B6:D6"/>
    <mergeCell ref="B7:D7"/>
    <mergeCell ref="E7:H7"/>
    <mergeCell ref="B8:D8"/>
    <mergeCell ref="E8:H8"/>
    <mergeCell ref="A9:H9"/>
    <mergeCell ref="A10:F10"/>
    <mergeCell ref="A11:F11"/>
    <mergeCell ref="A12:F12"/>
    <mergeCell ref="A13:E13"/>
    <mergeCell ref="A1:E1"/>
    <mergeCell ref="F1:G1"/>
    <mergeCell ref="A2:A3"/>
    <mergeCell ref="B2:D3"/>
    <mergeCell ref="E2:F2"/>
    <mergeCell ref="E3:F3"/>
  </mergeCells>
  <conditionalFormatting sqref="G16">
    <cfRule type="cellIs" dxfId="11" priority="12" operator="greaterThan">
      <formula>0</formula>
    </cfRule>
  </conditionalFormatting>
  <conditionalFormatting sqref="H16">
    <cfRule type="expression" dxfId="10" priority="11">
      <formula>$G$16&gt;0</formula>
    </cfRule>
  </conditionalFormatting>
  <conditionalFormatting sqref="F16">
    <cfRule type="cellIs" dxfId="9" priority="9" operator="equal">
      <formula>$F$13</formula>
    </cfRule>
    <cfRule type="cellIs" dxfId="8" priority="10" operator="lessThan">
      <formula>$F$13</formula>
    </cfRule>
  </conditionalFormatting>
  <conditionalFormatting sqref="B22:G22">
    <cfRule type="containsText" dxfId="7" priority="8" operator="containsText" text="keine Auswahl getroffen">
      <formula>NOT(ISERROR(SEARCH("keine Auswahl getroffen",B22)))</formula>
    </cfRule>
  </conditionalFormatting>
  <conditionalFormatting sqref="B23:G23">
    <cfRule type="containsText" dxfId="6" priority="7" operator="containsText" text="keine Auswahl getroffen">
      <formula>NOT(ISERROR(SEARCH("keine Auswahl getroffen",B23)))</formula>
    </cfRule>
  </conditionalFormatting>
  <conditionalFormatting sqref="B24:G24">
    <cfRule type="containsText" dxfId="5" priority="6" operator="containsText" text="keine Auswahl getroffen">
      <formula>NOT(ISERROR(SEARCH("keine Auswahl getroffen",B24)))</formula>
    </cfRule>
  </conditionalFormatting>
  <conditionalFormatting sqref="B58:F58">
    <cfRule type="containsText" dxfId="4" priority="5" operator="containsText" text="keine Auswahl getroffen">
      <formula>NOT(ISERROR(SEARCH("keine Auswahl getroffen",B58)))</formula>
    </cfRule>
  </conditionalFormatting>
  <conditionalFormatting sqref="B59:G59">
    <cfRule type="containsText" dxfId="3" priority="4" operator="containsText" text="keine Auswahl getroffen">
      <formula>NOT(ISERROR(SEARCH("keine Auswahl getroffen",B59)))</formula>
    </cfRule>
  </conditionalFormatting>
  <conditionalFormatting sqref="H13">
    <cfRule type="expression" dxfId="2" priority="3">
      <formula>$G$16&gt;0</formula>
    </cfRule>
  </conditionalFormatting>
  <conditionalFormatting sqref="G13">
    <cfRule type="cellIs" dxfId="1" priority="1" operator="lessThan">
      <formula>$C$16</formula>
    </cfRule>
    <cfRule type="cellIs" dxfId="0" priority="2" operator="greaterThan">
      <formula>$C$16</formula>
    </cfRule>
  </conditionalFormatting>
  <dataValidations count="25">
    <dataValidation type="list" allowBlank="1" showInputMessage="1" showErrorMessage="1" errorTitle="Eingabefehler" error="Bitte nur ein &quot;x&quot; setzen." promptTitle="Bezirk" prompt="Nach Auswahl der Bezirksnummer stehen die LORs des Bezirks zur Auswahl." sqref="G2">
      <formula1>$X$3:$X$14</formula1>
    </dataValidation>
    <dataValidation type="list" operator="lessThan" showInputMessage="1" showErrorMessage="1" errorTitle="Fehleingabe" error="Bitte nur die 8-stellige LOR angeben." promptTitle="LOR" prompt="Bitte geben Sie die 8-stellige LOR zum Standort ein." sqref="F5:H5">
      <formula1>$X$16:$X$75</formula1>
    </dataValidation>
    <dataValidation allowBlank="1" showInputMessage="1" showErrorMessage="1" promptTitle="Telefon" prompt="Bitte im Format 030 - xxx oder 0176 - xxxx eingeben." sqref="B20:D20"/>
    <dataValidation allowBlank="1" showInputMessage="1" showErrorMessage="1" promptTitle="Telefonnummer" prompt="Bitte im Format 030 - xxx oder 0176 - xxxx eingeben." sqref="B6:D6"/>
    <dataValidation type="textLength" allowBlank="1" showInputMessage="1" showErrorMessage="1" errorTitle="Eingabefehler" error="Bitte nur ein &quot;x&quot; setzen." promptTitle="Stichtag" prompt="War die Einrichtung am 31.12. des Jahres als Angebot aktiv?" sqref="G3">
      <formula1>0</formula1>
      <formula2>1</formula2>
    </dataValidation>
    <dataValidation type="whole" allowBlank="1" showInputMessage="1" showErrorMessage="1" errorTitle="Berichtsjahr" error="Das Jahr ist nicht korrekt angegeben." promptTitle="Berichtsjahr" prompt="Bitte geben Sie ein gültiges Berichtsjahr ein." sqref="H1">
      <formula1>2019</formula1>
      <formula2>2030</formula2>
    </dataValidation>
    <dataValidation type="textLength" operator="lessThan" allowBlank="1" showInputMessage="1" showErrorMessage="1" sqref="B18:D18">
      <formula1>100</formula1>
    </dataValidation>
    <dataValidation type="list" allowBlank="1" showInputMessage="1" showErrorMessage="1" sqref="B24:G24">
      <formula1>$R$31:$R$34</formula1>
    </dataValidation>
    <dataValidation type="whole" allowBlank="1" showInputMessage="1" showErrorMessage="1" sqref="D63 C88:C93">
      <formula1>0</formula1>
      <formula2>1000</formula2>
    </dataValidation>
    <dataValidation type="list" allowBlank="1" showInputMessage="1" showErrorMessage="1" sqref="B59:G61">
      <formula1>$R$1:$R$18</formula1>
    </dataValidation>
    <dataValidation type="list" allowBlank="1" showInputMessage="1" showErrorMessage="1" sqref="B58:F58">
      <formula1>$R$20:$R$28</formula1>
    </dataValidation>
    <dataValidation type="whole" allowBlank="1" showInputMessage="1" showErrorMessage="1" sqref="F4">
      <formula1>10000</formula1>
      <formula2>15999</formula2>
    </dataValidation>
    <dataValidation type="whole" allowBlank="1" showInputMessage="1" showErrorMessage="1" sqref="F13:F15">
      <formula1>0</formula1>
      <formula2>5000</formula2>
    </dataValidation>
    <dataValidation type="list" allowBlank="1" showInputMessage="1" showErrorMessage="1" sqref="B22:G22">
      <formula1>$U$1:$U$17</formula1>
    </dataValidation>
    <dataValidation type="whole" allowBlank="1" showInputMessage="1" showErrorMessage="1" sqref="C56 E68:E75 E77:E80 D82:D86 F82:F86 H82:H86">
      <formula1>0</formula1>
      <formula2>168</formula2>
    </dataValidation>
    <dataValidation type="whole" allowBlank="1" showInputMessage="1" showErrorMessage="1" sqref="C57">
      <formula1>0</formula1>
      <formula2>7</formula2>
    </dataValidation>
    <dataValidation type="whole" allowBlank="1" showInputMessage="1" showErrorMessage="1" sqref="A53">
      <formula1>0</formula1>
      <formula2>12</formula2>
    </dataValidation>
    <dataValidation type="whole" allowBlank="1" showInputMessage="1" showErrorMessage="1" sqref="A52">
      <formula1>0</formula1>
      <formula2>31</formula2>
    </dataValidation>
    <dataValidation type="whole" allowBlank="1" showInputMessage="1" showErrorMessage="1" sqref="D32:D36 F32:F36 H32:H36 A38:A41 D43 F43 H43 A45 D46 F46 H46 A48:A49">
      <formula1>0</formula1>
      <formula2>10000</formula2>
    </dataValidation>
    <dataValidation type="decimal" allowBlank="1" showInputMessage="1" showErrorMessage="1" sqref="C16">
      <formula1>0</formula1>
      <formula2>100</formula2>
    </dataValidation>
    <dataValidation type="whole" allowBlank="1" showInputMessage="1" showErrorMessage="1" sqref="H2">
      <formula1>2020</formula1>
      <formula2>2030</formula2>
    </dataValidation>
    <dataValidation type="whole" allowBlank="1" showInputMessage="1" showErrorMessage="1" sqref="F19">
      <formula1>10000</formula1>
      <formula2>15000</formula2>
    </dataValidation>
    <dataValidation type="textLength" allowBlank="1" showInputMessage="1" showErrorMessage="1" sqref="G25:G26 G6 G10:G12 E20 G18:G20 E18">
      <formula1>0</formula1>
      <formula2>1</formula2>
    </dataValidation>
    <dataValidation type="list" allowBlank="1" showInputMessage="1" showErrorMessage="1" sqref="B23:G23">
      <formula1>$U$19:$U$29</formula1>
    </dataValidation>
    <dataValidation type="whole" allowBlank="1" showInputMessage="1" showErrorMessage="1" sqref="D64 F63:F64 H63:H64">
      <formula1>0</formula1>
      <formula2>100</formula2>
    </dataValidation>
  </dataValidations>
  <pageMargins left="0.51181102362204722" right="0.43307086614173229" top="0.74803149606299213" bottom="0.43307086614173229" header="0.19685039370078741" footer="0.31496062992125984"/>
  <pageSetup paperSize="9" fitToHeight="0" orientation="portrait" r:id="rId1"/>
  <headerFooter>
    <oddHeader>&amp;L&amp;"Calibri,Fett"&amp;K00-0469.1 Anhang I
Statistikteil
&amp;C&amp;"-,Fett Kursiv"&amp;14&amp;K00-045Angebotsform 1
&amp;KC00000Entwurf&amp;R&amp;"-,Kursiv"&amp;9&amp;K00-046Version 2020-12-31</oddHeader>
    <oddFooter>&amp;R&amp;"-,Kursiv"&amp;9&amp;K00-047Seite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3"/>
  <sheetViews>
    <sheetView topLeftCell="F1" workbookViewId="0">
      <selection activeCell="U9" sqref="U9"/>
    </sheetView>
  </sheetViews>
  <sheetFormatPr baseColWidth="10" defaultColWidth="11" defaultRowHeight="12.75"/>
  <cols>
    <col min="1" max="13" width="11" style="64"/>
    <col min="14" max="14" width="23.5703125" style="64" customWidth="1"/>
    <col min="15" max="15" width="7.42578125" style="57" bestFit="1" customWidth="1"/>
    <col min="16" max="16" width="7.42578125" style="57" customWidth="1"/>
    <col min="17" max="16384" width="11" style="64"/>
  </cols>
  <sheetData>
    <row r="1" spans="1:25">
      <c r="A1" s="118" t="s">
        <v>1604</v>
      </c>
      <c r="C1" s="118"/>
    </row>
    <row r="4" spans="1:25">
      <c r="C4" s="64" t="s">
        <v>1275</v>
      </c>
      <c r="V4" s="123" t="s">
        <v>1634</v>
      </c>
    </row>
    <row r="5" spans="1:25">
      <c r="A5" s="64" t="s">
        <v>1282</v>
      </c>
      <c r="B5" s="64" t="s">
        <v>1283</v>
      </c>
      <c r="C5" s="64" t="s">
        <v>1276</v>
      </c>
      <c r="D5" s="64" t="s">
        <v>172</v>
      </c>
      <c r="E5" s="64" t="s">
        <v>1277</v>
      </c>
      <c r="F5" s="64" t="s">
        <v>1278</v>
      </c>
      <c r="G5" s="64" t="s">
        <v>171</v>
      </c>
      <c r="H5" s="64" t="s">
        <v>1279</v>
      </c>
      <c r="I5" s="64" t="s">
        <v>1280</v>
      </c>
      <c r="J5" s="64" t="s">
        <v>170</v>
      </c>
      <c r="K5" s="64" t="s">
        <v>1281</v>
      </c>
      <c r="L5" s="64" t="s">
        <v>1282</v>
      </c>
      <c r="M5" s="64" t="s">
        <v>1283</v>
      </c>
      <c r="N5" s="64" t="s">
        <v>1284</v>
      </c>
      <c r="O5" s="57">
        <v>0</v>
      </c>
      <c r="P5" s="57" t="s">
        <v>1633</v>
      </c>
      <c r="Q5" s="64" t="s">
        <v>1613</v>
      </c>
      <c r="S5" s="64" t="s">
        <v>1283</v>
      </c>
      <c r="T5" s="64" t="s">
        <v>1282</v>
      </c>
      <c r="V5" s="64" t="s">
        <v>160</v>
      </c>
      <c r="Y5" s="64" t="s">
        <v>160</v>
      </c>
    </row>
    <row r="6" spans="1:25">
      <c r="A6" s="64" t="s">
        <v>69</v>
      </c>
      <c r="B6" s="64" t="s">
        <v>176</v>
      </c>
      <c r="C6" s="64" t="s">
        <v>1285</v>
      </c>
      <c r="D6" s="64" t="s">
        <v>69</v>
      </c>
      <c r="E6" s="64" t="s">
        <v>1025</v>
      </c>
      <c r="F6" s="64" t="s">
        <v>229</v>
      </c>
      <c r="G6" s="64" t="s">
        <v>89</v>
      </c>
      <c r="H6" s="64" t="s">
        <v>230</v>
      </c>
      <c r="I6" s="64" t="s">
        <v>187</v>
      </c>
      <c r="J6" s="64" t="s">
        <v>69</v>
      </c>
      <c r="K6" s="64" t="s">
        <v>188</v>
      </c>
      <c r="L6" s="64" t="s">
        <v>69</v>
      </c>
      <c r="M6" s="64" t="s">
        <v>176</v>
      </c>
      <c r="O6" s="57">
        <f>IF(AND(L6=L5,F6=F5),O5,O5+1)</f>
        <v>1</v>
      </c>
      <c r="P6" s="57" t="str">
        <f>L6&amp;"-"&amp;O6</f>
        <v>01-1</v>
      </c>
      <c r="Q6" s="64" t="str">
        <f>F6&amp;" - "&amp;H6</f>
        <v>010111 - Tiergarten Süd</v>
      </c>
      <c r="S6" s="64" t="s">
        <v>176</v>
      </c>
      <c r="T6" s="64" t="s">
        <v>69</v>
      </c>
      <c r="U6" s="64">
        <f>COUNTIF(L:L,T6)</f>
        <v>41</v>
      </c>
      <c r="V6" s="64" t="s">
        <v>70</v>
      </c>
      <c r="W6" s="64" t="s">
        <v>69</v>
      </c>
      <c r="Y6" s="64" t="s">
        <v>111</v>
      </c>
    </row>
    <row r="7" spans="1:25">
      <c r="A7" s="64" t="s">
        <v>69</v>
      </c>
      <c r="B7" s="64" t="s">
        <v>176</v>
      </c>
      <c r="C7" s="64" t="s">
        <v>1286</v>
      </c>
      <c r="D7" s="64" t="s">
        <v>71</v>
      </c>
      <c r="E7" s="64" t="s">
        <v>1026</v>
      </c>
      <c r="F7" s="64" t="s">
        <v>229</v>
      </c>
      <c r="G7" s="64" t="s">
        <v>89</v>
      </c>
      <c r="H7" s="64" t="s">
        <v>230</v>
      </c>
      <c r="I7" s="64" t="s">
        <v>187</v>
      </c>
      <c r="J7" s="64" t="s">
        <v>69</v>
      </c>
      <c r="K7" s="64" t="s">
        <v>188</v>
      </c>
      <c r="L7" s="64" t="s">
        <v>69</v>
      </c>
      <c r="M7" s="64" t="s">
        <v>176</v>
      </c>
      <c r="O7" s="57">
        <f t="shared" ref="O7:O46" si="0">IF(AND(L7=L6,F7=F6),O6,O6+1)</f>
        <v>1</v>
      </c>
      <c r="P7" s="57" t="str">
        <f t="shared" ref="P7:P70" si="1">L7&amp;"-"&amp;O7</f>
        <v>01-1</v>
      </c>
      <c r="Q7" s="64" t="str">
        <f t="shared" ref="Q7:Q70" si="2">F7&amp;" - "&amp;H7</f>
        <v>010111 - Tiergarten Süd</v>
      </c>
      <c r="S7" s="64" t="s">
        <v>1304</v>
      </c>
      <c r="T7" s="64" t="s">
        <v>71</v>
      </c>
      <c r="U7" s="64">
        <f t="shared" ref="U7:U17" si="3">COUNTIF(L:L,T7)</f>
        <v>26</v>
      </c>
      <c r="V7" s="64" t="s">
        <v>72</v>
      </c>
      <c r="W7" s="64" t="s">
        <v>71</v>
      </c>
      <c r="Y7" s="64" t="s">
        <v>112</v>
      </c>
    </row>
    <row r="8" spans="1:25">
      <c r="A8" s="64" t="s">
        <v>69</v>
      </c>
      <c r="B8" s="64" t="s">
        <v>176</v>
      </c>
      <c r="C8" s="64" t="s">
        <v>228</v>
      </c>
      <c r="D8" s="64" t="s">
        <v>73</v>
      </c>
      <c r="E8" s="64" t="s">
        <v>231</v>
      </c>
      <c r="F8" s="64" t="s">
        <v>229</v>
      </c>
      <c r="G8" s="64" t="s">
        <v>89</v>
      </c>
      <c r="H8" s="64" t="s">
        <v>230</v>
      </c>
      <c r="I8" s="64" t="s">
        <v>187</v>
      </c>
      <c r="J8" s="64" t="s">
        <v>69</v>
      </c>
      <c r="K8" s="64" t="s">
        <v>188</v>
      </c>
      <c r="L8" s="64" t="s">
        <v>69</v>
      </c>
      <c r="M8" s="64" t="s">
        <v>176</v>
      </c>
      <c r="O8" s="57">
        <f t="shared" si="0"/>
        <v>1</v>
      </c>
      <c r="P8" s="57" t="str">
        <f t="shared" si="1"/>
        <v>01-1</v>
      </c>
      <c r="Q8" s="64" t="str">
        <f t="shared" si="2"/>
        <v>010111 - Tiergarten Süd</v>
      </c>
      <c r="S8" s="64" t="s">
        <v>317</v>
      </c>
      <c r="T8" s="64" t="s">
        <v>73</v>
      </c>
      <c r="U8" s="64">
        <f t="shared" si="3"/>
        <v>40</v>
      </c>
      <c r="V8" s="64" t="s">
        <v>74</v>
      </c>
      <c r="W8" s="64" t="s">
        <v>73</v>
      </c>
      <c r="Y8" s="64" t="s">
        <v>113</v>
      </c>
    </row>
    <row r="9" spans="1:25">
      <c r="A9" s="64" t="s">
        <v>69</v>
      </c>
      <c r="B9" s="64" t="s">
        <v>176</v>
      </c>
      <c r="C9" s="64" t="s">
        <v>232</v>
      </c>
      <c r="D9" s="64" t="s">
        <v>75</v>
      </c>
      <c r="E9" s="64" t="s">
        <v>1027</v>
      </c>
      <c r="F9" s="64" t="s">
        <v>229</v>
      </c>
      <c r="G9" s="64" t="s">
        <v>89</v>
      </c>
      <c r="H9" s="64" t="s">
        <v>230</v>
      </c>
      <c r="I9" s="64" t="s">
        <v>187</v>
      </c>
      <c r="J9" s="64" t="s">
        <v>69</v>
      </c>
      <c r="K9" s="64" t="s">
        <v>188</v>
      </c>
      <c r="L9" s="64" t="s">
        <v>69</v>
      </c>
      <c r="M9" s="64" t="s">
        <v>176</v>
      </c>
      <c r="O9" s="57">
        <f t="shared" si="0"/>
        <v>1</v>
      </c>
      <c r="P9" s="57" t="str">
        <f t="shared" si="1"/>
        <v>01-1</v>
      </c>
      <c r="Q9" s="64" t="str">
        <f t="shared" si="2"/>
        <v>010111 - Tiergarten Süd</v>
      </c>
      <c r="S9" s="64" t="s">
        <v>1334</v>
      </c>
      <c r="T9" s="64" t="s">
        <v>75</v>
      </c>
      <c r="U9" s="64">
        <f t="shared" si="3"/>
        <v>57</v>
      </c>
      <c r="V9" s="64" t="s">
        <v>76</v>
      </c>
      <c r="W9" s="64" t="s">
        <v>75</v>
      </c>
      <c r="Y9" s="64" t="s">
        <v>114</v>
      </c>
    </row>
    <row r="10" spans="1:25">
      <c r="A10" s="64" t="s">
        <v>69</v>
      </c>
      <c r="B10" s="64" t="s">
        <v>176</v>
      </c>
      <c r="C10" s="64" t="s">
        <v>1287</v>
      </c>
      <c r="D10" s="64" t="s">
        <v>77</v>
      </c>
      <c r="E10" s="64" t="s">
        <v>1028</v>
      </c>
      <c r="F10" s="64" t="s">
        <v>229</v>
      </c>
      <c r="G10" s="64" t="s">
        <v>89</v>
      </c>
      <c r="H10" s="64" t="s">
        <v>230</v>
      </c>
      <c r="I10" s="64" t="s">
        <v>187</v>
      </c>
      <c r="J10" s="64" t="s">
        <v>69</v>
      </c>
      <c r="K10" s="64" t="s">
        <v>188</v>
      </c>
      <c r="L10" s="64" t="s">
        <v>69</v>
      </c>
      <c r="M10" s="64" t="s">
        <v>176</v>
      </c>
      <c r="O10" s="57">
        <f t="shared" si="0"/>
        <v>1</v>
      </c>
      <c r="P10" s="57" t="str">
        <f t="shared" si="1"/>
        <v>01-1</v>
      </c>
      <c r="Q10" s="64" t="str">
        <f t="shared" si="2"/>
        <v>010111 - Tiergarten Süd</v>
      </c>
      <c r="S10" s="64" t="s">
        <v>481</v>
      </c>
      <c r="T10" s="64" t="s">
        <v>77</v>
      </c>
      <c r="U10" s="64">
        <f t="shared" si="3"/>
        <v>39</v>
      </c>
      <c r="V10" s="64" t="s">
        <v>78</v>
      </c>
      <c r="W10" s="64" t="s">
        <v>77</v>
      </c>
      <c r="Y10" s="64" t="s">
        <v>115</v>
      </c>
    </row>
    <row r="11" spans="1:25">
      <c r="A11" s="64" t="s">
        <v>69</v>
      </c>
      <c r="B11" s="64" t="s">
        <v>176</v>
      </c>
      <c r="C11" s="64" t="s">
        <v>218</v>
      </c>
      <c r="D11" s="64" t="s">
        <v>69</v>
      </c>
      <c r="E11" s="64" t="s">
        <v>222</v>
      </c>
      <c r="F11" s="64" t="s">
        <v>219</v>
      </c>
      <c r="G11" s="64" t="s">
        <v>91</v>
      </c>
      <c r="H11" s="64" t="s">
        <v>220</v>
      </c>
      <c r="I11" s="64" t="s">
        <v>187</v>
      </c>
      <c r="J11" s="64" t="s">
        <v>69</v>
      </c>
      <c r="K11" s="64" t="s">
        <v>188</v>
      </c>
      <c r="L11" s="64" t="s">
        <v>69</v>
      </c>
      <c r="M11" s="64" t="s">
        <v>176</v>
      </c>
      <c r="O11" s="57">
        <f t="shared" si="0"/>
        <v>2</v>
      </c>
      <c r="P11" s="57" t="str">
        <f t="shared" si="1"/>
        <v>01-2</v>
      </c>
      <c r="Q11" s="64" t="str">
        <f t="shared" si="2"/>
        <v>010112 - Regierungsviertel</v>
      </c>
      <c r="S11" s="64" t="s">
        <v>959</v>
      </c>
      <c r="T11" s="64" t="s">
        <v>79</v>
      </c>
      <c r="U11" s="64">
        <f t="shared" si="3"/>
        <v>41</v>
      </c>
      <c r="V11" s="64" t="s">
        <v>80</v>
      </c>
      <c r="W11" s="64" t="s">
        <v>79</v>
      </c>
      <c r="Y11" s="64" t="s">
        <v>116</v>
      </c>
    </row>
    <row r="12" spans="1:25">
      <c r="A12" s="64" t="s">
        <v>69</v>
      </c>
      <c r="B12" s="64" t="s">
        <v>176</v>
      </c>
      <c r="C12" s="64" t="s">
        <v>1288</v>
      </c>
      <c r="D12" s="64" t="s">
        <v>71</v>
      </c>
      <c r="E12" s="64" t="s">
        <v>1029</v>
      </c>
      <c r="F12" s="64" t="s">
        <v>219</v>
      </c>
      <c r="G12" s="64" t="s">
        <v>91</v>
      </c>
      <c r="H12" s="64" t="s">
        <v>220</v>
      </c>
      <c r="I12" s="64" t="s">
        <v>187</v>
      </c>
      <c r="J12" s="64" t="s">
        <v>69</v>
      </c>
      <c r="K12" s="64" t="s">
        <v>188</v>
      </c>
      <c r="L12" s="64" t="s">
        <v>69</v>
      </c>
      <c r="M12" s="64" t="s">
        <v>176</v>
      </c>
      <c r="O12" s="57">
        <f t="shared" si="0"/>
        <v>2</v>
      </c>
      <c r="P12" s="57" t="str">
        <f t="shared" si="1"/>
        <v>01-2</v>
      </c>
      <c r="Q12" s="64" t="str">
        <f t="shared" si="2"/>
        <v>010112 - Regierungsviertel</v>
      </c>
      <c r="S12" s="64" t="s">
        <v>1436</v>
      </c>
      <c r="T12" s="64" t="s">
        <v>81</v>
      </c>
      <c r="U12" s="64">
        <f t="shared" si="3"/>
        <v>34</v>
      </c>
      <c r="V12" s="64" t="s">
        <v>82</v>
      </c>
      <c r="W12" s="64" t="s">
        <v>81</v>
      </c>
      <c r="Y12" s="64" t="s">
        <v>117</v>
      </c>
    </row>
    <row r="13" spans="1:25">
      <c r="A13" s="64" t="s">
        <v>69</v>
      </c>
      <c r="B13" s="64" t="s">
        <v>176</v>
      </c>
      <c r="C13" s="64" t="s">
        <v>1289</v>
      </c>
      <c r="D13" s="64" t="s">
        <v>73</v>
      </c>
      <c r="E13" s="64" t="s">
        <v>1030</v>
      </c>
      <c r="F13" s="64" t="s">
        <v>219</v>
      </c>
      <c r="G13" s="64" t="s">
        <v>91</v>
      </c>
      <c r="H13" s="64" t="s">
        <v>220</v>
      </c>
      <c r="I13" s="64" t="s">
        <v>187</v>
      </c>
      <c r="J13" s="64" t="s">
        <v>69</v>
      </c>
      <c r="K13" s="64" t="s">
        <v>188</v>
      </c>
      <c r="L13" s="64" t="s">
        <v>69</v>
      </c>
      <c r="M13" s="64" t="s">
        <v>176</v>
      </c>
      <c r="O13" s="57">
        <f t="shared" si="0"/>
        <v>2</v>
      </c>
      <c r="P13" s="57" t="str">
        <f t="shared" si="1"/>
        <v>01-2</v>
      </c>
      <c r="Q13" s="64" t="str">
        <f t="shared" si="2"/>
        <v>010112 - Regierungsviertel</v>
      </c>
      <c r="S13" s="64" t="s">
        <v>639</v>
      </c>
      <c r="T13" s="64" t="s">
        <v>83</v>
      </c>
      <c r="U13" s="64">
        <f t="shared" si="3"/>
        <v>40</v>
      </c>
      <c r="V13" s="64" t="s">
        <v>84</v>
      </c>
      <c r="W13" s="64" t="s">
        <v>83</v>
      </c>
      <c r="Y13" s="64" t="s">
        <v>118</v>
      </c>
    </row>
    <row r="14" spans="1:25">
      <c r="A14" s="64" t="s">
        <v>69</v>
      </c>
      <c r="B14" s="64" t="s">
        <v>176</v>
      </c>
      <c r="C14" s="64" t="s">
        <v>225</v>
      </c>
      <c r="D14" s="64" t="s">
        <v>75</v>
      </c>
      <c r="E14" s="64" t="s">
        <v>1031</v>
      </c>
      <c r="F14" s="64" t="s">
        <v>219</v>
      </c>
      <c r="G14" s="64" t="s">
        <v>91</v>
      </c>
      <c r="H14" s="64" t="s">
        <v>220</v>
      </c>
      <c r="I14" s="64" t="s">
        <v>187</v>
      </c>
      <c r="J14" s="64" t="s">
        <v>69</v>
      </c>
      <c r="K14" s="64" t="s">
        <v>188</v>
      </c>
      <c r="L14" s="64" t="s">
        <v>69</v>
      </c>
      <c r="M14" s="64" t="s">
        <v>176</v>
      </c>
      <c r="O14" s="57">
        <f t="shared" si="0"/>
        <v>2</v>
      </c>
      <c r="P14" s="57" t="str">
        <f t="shared" si="1"/>
        <v>01-2</v>
      </c>
      <c r="Q14" s="64" t="str">
        <f t="shared" si="2"/>
        <v>010112 - Regierungsviertel</v>
      </c>
      <c r="S14" s="64" t="s">
        <v>1481</v>
      </c>
      <c r="T14" s="64" t="s">
        <v>85</v>
      </c>
      <c r="U14" s="64">
        <f t="shared" si="3"/>
        <v>35</v>
      </c>
      <c r="V14" s="64" t="s">
        <v>86</v>
      </c>
      <c r="W14" s="64" t="s">
        <v>85</v>
      </c>
      <c r="Y14" s="64" t="s">
        <v>119</v>
      </c>
    </row>
    <row r="15" spans="1:25">
      <c r="A15" s="64" t="s">
        <v>69</v>
      </c>
      <c r="B15" s="64" t="s">
        <v>176</v>
      </c>
      <c r="C15" s="64" t="s">
        <v>1290</v>
      </c>
      <c r="D15" s="64" t="s">
        <v>69</v>
      </c>
      <c r="E15" s="64" t="s">
        <v>1032</v>
      </c>
      <c r="F15" s="64" t="s">
        <v>193</v>
      </c>
      <c r="G15" s="64" t="s">
        <v>93</v>
      </c>
      <c r="H15" s="64" t="s">
        <v>194</v>
      </c>
      <c r="I15" s="64" t="s">
        <v>187</v>
      </c>
      <c r="J15" s="64" t="s">
        <v>69</v>
      </c>
      <c r="K15" s="64" t="s">
        <v>188</v>
      </c>
      <c r="L15" s="64" t="s">
        <v>69</v>
      </c>
      <c r="M15" s="64" t="s">
        <v>176</v>
      </c>
      <c r="O15" s="57">
        <f t="shared" si="0"/>
        <v>3</v>
      </c>
      <c r="P15" s="57" t="str">
        <f t="shared" si="1"/>
        <v>01-3</v>
      </c>
      <c r="Q15" s="64" t="str">
        <f t="shared" si="2"/>
        <v>010113 - Alexanderplatz</v>
      </c>
      <c r="R15" s="119"/>
      <c r="S15" s="64" t="s">
        <v>1509</v>
      </c>
      <c r="T15" s="64" t="s">
        <v>87</v>
      </c>
      <c r="U15" s="64">
        <f t="shared" si="3"/>
        <v>33</v>
      </c>
      <c r="V15" s="64" t="s">
        <v>88</v>
      </c>
      <c r="W15" s="64" t="s">
        <v>87</v>
      </c>
      <c r="Y15" s="64" t="s">
        <v>120</v>
      </c>
    </row>
    <row r="16" spans="1:25">
      <c r="A16" s="64" t="s">
        <v>69</v>
      </c>
      <c r="B16" s="64" t="s">
        <v>176</v>
      </c>
      <c r="C16" s="64" t="s">
        <v>217</v>
      </c>
      <c r="D16" s="64" t="s">
        <v>71</v>
      </c>
      <c r="E16" s="64" t="s">
        <v>1033</v>
      </c>
      <c r="F16" s="64" t="s">
        <v>193</v>
      </c>
      <c r="G16" s="64" t="s">
        <v>93</v>
      </c>
      <c r="H16" s="64" t="s">
        <v>194</v>
      </c>
      <c r="I16" s="64" t="s">
        <v>187</v>
      </c>
      <c r="J16" s="64" t="s">
        <v>69</v>
      </c>
      <c r="K16" s="64" t="s">
        <v>188</v>
      </c>
      <c r="L16" s="64" t="s">
        <v>69</v>
      </c>
      <c r="M16" s="64" t="s">
        <v>176</v>
      </c>
      <c r="O16" s="57">
        <f t="shared" si="0"/>
        <v>3</v>
      </c>
      <c r="P16" s="57" t="str">
        <f t="shared" si="1"/>
        <v>01-3</v>
      </c>
      <c r="Q16" s="64" t="str">
        <f t="shared" si="2"/>
        <v>010113 - Alexanderplatz</v>
      </c>
      <c r="R16" s="119"/>
      <c r="S16" s="64" t="s">
        <v>834</v>
      </c>
      <c r="T16" s="64" t="s">
        <v>89</v>
      </c>
      <c r="U16" s="64">
        <f t="shared" si="3"/>
        <v>32</v>
      </c>
      <c r="V16" s="64" t="s">
        <v>90</v>
      </c>
      <c r="W16" s="64" t="s">
        <v>89</v>
      </c>
      <c r="Y16" s="64" t="s">
        <v>121</v>
      </c>
    </row>
    <row r="17" spans="1:25">
      <c r="A17" s="64" t="s">
        <v>69</v>
      </c>
      <c r="B17" s="64" t="s">
        <v>176</v>
      </c>
      <c r="C17" s="64" t="s">
        <v>1291</v>
      </c>
      <c r="D17" s="64" t="s">
        <v>73</v>
      </c>
      <c r="E17" s="64" t="s">
        <v>1292</v>
      </c>
      <c r="F17" s="64" t="s">
        <v>193</v>
      </c>
      <c r="G17" s="64" t="s">
        <v>93</v>
      </c>
      <c r="H17" s="64" t="s">
        <v>194</v>
      </c>
      <c r="I17" s="64" t="s">
        <v>187</v>
      </c>
      <c r="J17" s="64" t="s">
        <v>69</v>
      </c>
      <c r="K17" s="64" t="s">
        <v>188</v>
      </c>
      <c r="L17" s="64" t="s">
        <v>69</v>
      </c>
      <c r="M17" s="64" t="s">
        <v>176</v>
      </c>
      <c r="O17" s="57">
        <f t="shared" si="0"/>
        <v>3</v>
      </c>
      <c r="P17" s="57" t="str">
        <f t="shared" si="1"/>
        <v>01-3</v>
      </c>
      <c r="Q17" s="64" t="str">
        <f t="shared" si="2"/>
        <v>010113 - Alexanderplatz</v>
      </c>
      <c r="R17" s="119"/>
      <c r="S17" s="64" t="s">
        <v>909</v>
      </c>
      <c r="T17" s="64" t="s">
        <v>91</v>
      </c>
      <c r="U17" s="64">
        <f t="shared" si="3"/>
        <v>30</v>
      </c>
      <c r="V17" s="64" t="s">
        <v>92</v>
      </c>
      <c r="W17" s="64" t="s">
        <v>91</v>
      </c>
      <c r="Y17" s="64" t="s">
        <v>122</v>
      </c>
    </row>
    <row r="18" spans="1:25">
      <c r="A18" s="64" t="s">
        <v>69</v>
      </c>
      <c r="B18" s="64" t="s">
        <v>176</v>
      </c>
      <c r="C18" s="64" t="s">
        <v>1293</v>
      </c>
      <c r="D18" s="64" t="s">
        <v>75</v>
      </c>
      <c r="E18" s="64" t="s">
        <v>1034</v>
      </c>
      <c r="F18" s="64" t="s">
        <v>193</v>
      </c>
      <c r="G18" s="64" t="s">
        <v>93</v>
      </c>
      <c r="H18" s="64" t="s">
        <v>194</v>
      </c>
      <c r="I18" s="64" t="s">
        <v>187</v>
      </c>
      <c r="J18" s="64" t="s">
        <v>69</v>
      </c>
      <c r="K18" s="64" t="s">
        <v>188</v>
      </c>
      <c r="L18" s="64" t="s">
        <v>69</v>
      </c>
      <c r="M18" s="64" t="s">
        <v>176</v>
      </c>
      <c r="O18" s="57">
        <f t="shared" si="0"/>
        <v>3</v>
      </c>
      <c r="P18" s="57" t="str">
        <f t="shared" si="1"/>
        <v>01-3</v>
      </c>
      <c r="Q18" s="64" t="str">
        <f t="shared" si="2"/>
        <v>010113 - Alexanderplatz</v>
      </c>
      <c r="R18" s="119"/>
      <c r="S18" s="119"/>
      <c r="V18" s="64" t="s">
        <v>94</v>
      </c>
      <c r="W18" s="64" t="s">
        <v>93</v>
      </c>
      <c r="Y18" s="64" t="s">
        <v>123</v>
      </c>
    </row>
    <row r="19" spans="1:25">
      <c r="A19" s="64" t="s">
        <v>69</v>
      </c>
      <c r="B19" s="64" t="s">
        <v>176</v>
      </c>
      <c r="C19" s="64" t="s">
        <v>192</v>
      </c>
      <c r="D19" s="64" t="s">
        <v>77</v>
      </c>
      <c r="E19" s="64" t="s">
        <v>195</v>
      </c>
      <c r="F19" s="64" t="s">
        <v>193</v>
      </c>
      <c r="G19" s="64" t="s">
        <v>93</v>
      </c>
      <c r="H19" s="64" t="s">
        <v>194</v>
      </c>
      <c r="I19" s="64" t="s">
        <v>187</v>
      </c>
      <c r="J19" s="64" t="s">
        <v>69</v>
      </c>
      <c r="K19" s="64" t="s">
        <v>188</v>
      </c>
      <c r="L19" s="64" t="s">
        <v>69</v>
      </c>
      <c r="M19" s="64" t="s">
        <v>176</v>
      </c>
      <c r="O19" s="57">
        <f t="shared" si="0"/>
        <v>3</v>
      </c>
      <c r="P19" s="57" t="str">
        <f t="shared" si="1"/>
        <v>01-3</v>
      </c>
      <c r="Q19" s="64" t="str">
        <f t="shared" si="2"/>
        <v>010113 - Alexanderplatz</v>
      </c>
      <c r="R19" s="119"/>
      <c r="S19" s="119"/>
      <c r="V19" s="64" t="s">
        <v>96</v>
      </c>
      <c r="W19" s="64" t="s">
        <v>95</v>
      </c>
      <c r="Y19" s="64" t="s">
        <v>124</v>
      </c>
    </row>
    <row r="20" spans="1:25">
      <c r="A20" s="64" t="s">
        <v>69</v>
      </c>
      <c r="B20" s="64" t="s">
        <v>176</v>
      </c>
      <c r="C20" s="64" t="s">
        <v>226</v>
      </c>
      <c r="D20" s="64" t="s">
        <v>79</v>
      </c>
      <c r="E20" s="64" t="s">
        <v>227</v>
      </c>
      <c r="F20" s="64" t="s">
        <v>193</v>
      </c>
      <c r="G20" s="64" t="s">
        <v>93</v>
      </c>
      <c r="H20" s="64" t="s">
        <v>194</v>
      </c>
      <c r="I20" s="64" t="s">
        <v>187</v>
      </c>
      <c r="J20" s="64" t="s">
        <v>69</v>
      </c>
      <c r="K20" s="64" t="s">
        <v>188</v>
      </c>
      <c r="L20" s="64" t="s">
        <v>69</v>
      </c>
      <c r="M20" s="64" t="s">
        <v>176</v>
      </c>
      <c r="O20" s="57">
        <f t="shared" si="0"/>
        <v>3</v>
      </c>
      <c r="P20" s="57" t="str">
        <f t="shared" si="1"/>
        <v>01-3</v>
      </c>
      <c r="Q20" s="64" t="str">
        <f t="shared" si="2"/>
        <v>010113 - Alexanderplatz</v>
      </c>
      <c r="R20" s="119"/>
      <c r="S20" s="119"/>
      <c r="V20" s="64" t="s">
        <v>98</v>
      </c>
      <c r="W20" s="64" t="s">
        <v>97</v>
      </c>
      <c r="Y20" s="64" t="s">
        <v>125</v>
      </c>
    </row>
    <row r="21" spans="1:25">
      <c r="A21" s="64" t="s">
        <v>69</v>
      </c>
      <c r="B21" s="64" t="s">
        <v>176</v>
      </c>
      <c r="C21" s="64" t="s">
        <v>223</v>
      </c>
      <c r="D21" s="64" t="s">
        <v>69</v>
      </c>
      <c r="E21" s="64" t="s">
        <v>1035</v>
      </c>
      <c r="F21" s="64" t="s">
        <v>189</v>
      </c>
      <c r="G21" s="64" t="s">
        <v>95</v>
      </c>
      <c r="H21" s="64" t="s">
        <v>190</v>
      </c>
      <c r="I21" s="64" t="s">
        <v>187</v>
      </c>
      <c r="J21" s="64" t="s">
        <v>69</v>
      </c>
      <c r="K21" s="64" t="s">
        <v>188</v>
      </c>
      <c r="L21" s="64" t="s">
        <v>69</v>
      </c>
      <c r="M21" s="64" t="s">
        <v>176</v>
      </c>
      <c r="O21" s="57">
        <f t="shared" si="0"/>
        <v>4</v>
      </c>
      <c r="P21" s="57" t="str">
        <f t="shared" si="1"/>
        <v>01-4</v>
      </c>
      <c r="Q21" s="64" t="str">
        <f t="shared" si="2"/>
        <v>010114 - Brunnenstraße Süd</v>
      </c>
      <c r="R21" s="119"/>
      <c r="S21" s="119"/>
      <c r="V21" s="64" t="s">
        <v>100</v>
      </c>
      <c r="W21" s="64" t="s">
        <v>99</v>
      </c>
      <c r="Y21" s="64" t="s">
        <v>126</v>
      </c>
    </row>
    <row r="22" spans="1:25">
      <c r="A22" s="64" t="s">
        <v>69</v>
      </c>
      <c r="B22" s="64" t="s">
        <v>176</v>
      </c>
      <c r="C22" s="64" t="s">
        <v>186</v>
      </c>
      <c r="D22" s="64" t="s">
        <v>71</v>
      </c>
      <c r="E22" s="64" t="s">
        <v>191</v>
      </c>
      <c r="F22" s="64" t="s">
        <v>189</v>
      </c>
      <c r="G22" s="64" t="s">
        <v>95</v>
      </c>
      <c r="H22" s="64" t="s">
        <v>190</v>
      </c>
      <c r="I22" s="64" t="s">
        <v>187</v>
      </c>
      <c r="J22" s="64" t="s">
        <v>69</v>
      </c>
      <c r="K22" s="64" t="s">
        <v>188</v>
      </c>
      <c r="L22" s="64" t="s">
        <v>69</v>
      </c>
      <c r="M22" s="64" t="s">
        <v>176</v>
      </c>
      <c r="O22" s="57">
        <f t="shared" si="0"/>
        <v>4</v>
      </c>
      <c r="P22" s="57" t="str">
        <f t="shared" si="1"/>
        <v>01-4</v>
      </c>
      <c r="Q22" s="64" t="str">
        <f t="shared" si="2"/>
        <v>010114 - Brunnenstraße Süd</v>
      </c>
      <c r="R22" s="119"/>
      <c r="S22" s="119"/>
      <c r="V22" s="64" t="s">
        <v>102</v>
      </c>
      <c r="W22" s="64" t="s">
        <v>101</v>
      </c>
    </row>
    <row r="23" spans="1:25">
      <c r="A23" s="64" t="s">
        <v>69</v>
      </c>
      <c r="B23" s="64" t="s">
        <v>176</v>
      </c>
      <c r="C23" s="64" t="s">
        <v>233</v>
      </c>
      <c r="D23" s="64" t="s">
        <v>69</v>
      </c>
      <c r="E23" s="64" t="s">
        <v>234</v>
      </c>
      <c r="F23" s="64" t="s">
        <v>199</v>
      </c>
      <c r="G23" s="64" t="s">
        <v>242</v>
      </c>
      <c r="H23" s="64" t="s">
        <v>200</v>
      </c>
      <c r="I23" s="64" t="s">
        <v>197</v>
      </c>
      <c r="J23" s="64" t="s">
        <v>71</v>
      </c>
      <c r="K23" s="64" t="s">
        <v>198</v>
      </c>
      <c r="L23" s="64" t="s">
        <v>69</v>
      </c>
      <c r="M23" s="64" t="s">
        <v>176</v>
      </c>
      <c r="O23" s="57">
        <f t="shared" si="0"/>
        <v>5</v>
      </c>
      <c r="P23" s="57" t="str">
        <f t="shared" si="1"/>
        <v>01-5</v>
      </c>
      <c r="Q23" s="64" t="str">
        <f t="shared" si="2"/>
        <v>010221 - Moabit West</v>
      </c>
      <c r="R23" s="119"/>
      <c r="S23" s="119"/>
      <c r="Y23" s="64" t="s">
        <v>160</v>
      </c>
    </row>
    <row r="24" spans="1:25">
      <c r="A24" s="64" t="s">
        <v>69</v>
      </c>
      <c r="B24" s="64" t="s">
        <v>176</v>
      </c>
      <c r="C24" s="64" t="s">
        <v>239</v>
      </c>
      <c r="D24" s="64" t="s">
        <v>71</v>
      </c>
      <c r="E24" s="64" t="s">
        <v>240</v>
      </c>
      <c r="F24" s="64" t="s">
        <v>199</v>
      </c>
      <c r="G24" s="64" t="s">
        <v>242</v>
      </c>
      <c r="H24" s="64" t="s">
        <v>200</v>
      </c>
      <c r="I24" s="64" t="s">
        <v>197</v>
      </c>
      <c r="J24" s="64" t="s">
        <v>71</v>
      </c>
      <c r="K24" s="64" t="s">
        <v>198</v>
      </c>
      <c r="L24" s="64" t="s">
        <v>69</v>
      </c>
      <c r="M24" s="64" t="s">
        <v>176</v>
      </c>
      <c r="O24" s="57">
        <f t="shared" si="0"/>
        <v>5</v>
      </c>
      <c r="P24" s="57" t="str">
        <f t="shared" si="1"/>
        <v>01-5</v>
      </c>
      <c r="Q24" s="64" t="str">
        <f t="shared" si="2"/>
        <v>010221 - Moabit West</v>
      </c>
      <c r="R24" s="119"/>
      <c r="S24" s="119"/>
      <c r="V24" s="64" t="s">
        <v>160</v>
      </c>
      <c r="Y24" s="64" t="s">
        <v>127</v>
      </c>
    </row>
    <row r="25" spans="1:25">
      <c r="A25" s="64" t="s">
        <v>69</v>
      </c>
      <c r="B25" s="64" t="s">
        <v>176</v>
      </c>
      <c r="C25" s="64" t="s">
        <v>1294</v>
      </c>
      <c r="D25" s="64" t="s">
        <v>73</v>
      </c>
      <c r="E25" s="64" t="s">
        <v>1036</v>
      </c>
      <c r="F25" s="64" t="s">
        <v>199</v>
      </c>
      <c r="G25" s="64" t="s">
        <v>242</v>
      </c>
      <c r="H25" s="64" t="s">
        <v>200</v>
      </c>
      <c r="I25" s="64" t="s">
        <v>197</v>
      </c>
      <c r="J25" s="64" t="s">
        <v>71</v>
      </c>
      <c r="K25" s="64" t="s">
        <v>198</v>
      </c>
      <c r="L25" s="64" t="s">
        <v>69</v>
      </c>
      <c r="M25" s="64" t="s">
        <v>176</v>
      </c>
      <c r="O25" s="57">
        <f t="shared" si="0"/>
        <v>5</v>
      </c>
      <c r="P25" s="57" t="str">
        <f t="shared" si="1"/>
        <v>01-5</v>
      </c>
      <c r="Q25" s="64" t="str">
        <f t="shared" si="2"/>
        <v>010221 - Moabit West</v>
      </c>
      <c r="R25" s="119"/>
      <c r="S25" s="119"/>
      <c r="V25" s="64" t="s">
        <v>103</v>
      </c>
      <c r="W25" s="64" t="s">
        <v>69</v>
      </c>
      <c r="Y25" s="64" t="s">
        <v>128</v>
      </c>
    </row>
    <row r="26" spans="1:25">
      <c r="A26" s="64" t="s">
        <v>69</v>
      </c>
      <c r="B26" s="64" t="s">
        <v>176</v>
      </c>
      <c r="C26" s="64" t="s">
        <v>196</v>
      </c>
      <c r="D26" s="64" t="s">
        <v>75</v>
      </c>
      <c r="E26" s="64" t="s">
        <v>1037</v>
      </c>
      <c r="F26" s="64" t="s">
        <v>199</v>
      </c>
      <c r="G26" s="64" t="s">
        <v>242</v>
      </c>
      <c r="H26" s="64" t="s">
        <v>200</v>
      </c>
      <c r="I26" s="64" t="s">
        <v>197</v>
      </c>
      <c r="J26" s="64" t="s">
        <v>71</v>
      </c>
      <c r="K26" s="64" t="s">
        <v>198</v>
      </c>
      <c r="L26" s="64" t="s">
        <v>69</v>
      </c>
      <c r="M26" s="64" t="s">
        <v>176</v>
      </c>
      <c r="O26" s="57">
        <f t="shared" si="0"/>
        <v>5</v>
      </c>
      <c r="P26" s="57" t="str">
        <f t="shared" si="1"/>
        <v>01-5</v>
      </c>
      <c r="Q26" s="64" t="str">
        <f t="shared" si="2"/>
        <v>010221 - Moabit West</v>
      </c>
      <c r="R26" s="119"/>
      <c r="S26" s="119"/>
      <c r="V26" s="64" t="s">
        <v>104</v>
      </c>
      <c r="W26" s="64" t="s">
        <v>71</v>
      </c>
      <c r="Y26" s="64" t="s">
        <v>129</v>
      </c>
    </row>
    <row r="27" spans="1:25">
      <c r="A27" s="64" t="s">
        <v>69</v>
      </c>
      <c r="B27" s="64" t="s">
        <v>176</v>
      </c>
      <c r="C27" s="64" t="s">
        <v>252</v>
      </c>
      <c r="D27" s="64" t="s">
        <v>77</v>
      </c>
      <c r="E27" s="64" t="s">
        <v>1038</v>
      </c>
      <c r="F27" s="64" t="s">
        <v>199</v>
      </c>
      <c r="G27" s="64" t="s">
        <v>242</v>
      </c>
      <c r="H27" s="64" t="s">
        <v>200</v>
      </c>
      <c r="I27" s="64" t="s">
        <v>197</v>
      </c>
      <c r="J27" s="64" t="s">
        <v>71</v>
      </c>
      <c r="K27" s="64" t="s">
        <v>198</v>
      </c>
      <c r="L27" s="64" t="s">
        <v>69</v>
      </c>
      <c r="M27" s="64" t="s">
        <v>176</v>
      </c>
      <c r="O27" s="57">
        <f t="shared" si="0"/>
        <v>5</v>
      </c>
      <c r="P27" s="57" t="str">
        <f t="shared" si="1"/>
        <v>01-5</v>
      </c>
      <c r="Q27" s="64" t="str">
        <f t="shared" si="2"/>
        <v>010221 - Moabit West</v>
      </c>
      <c r="R27" s="119"/>
      <c r="S27" s="119"/>
      <c r="V27" s="64" t="s">
        <v>105</v>
      </c>
      <c r="W27" s="64" t="s">
        <v>73</v>
      </c>
      <c r="Y27" s="64" t="s">
        <v>130</v>
      </c>
    </row>
    <row r="28" spans="1:25">
      <c r="A28" s="64" t="s">
        <v>69</v>
      </c>
      <c r="B28" s="64" t="s">
        <v>176</v>
      </c>
      <c r="C28" s="64" t="s">
        <v>243</v>
      </c>
      <c r="D28" s="64" t="s">
        <v>79</v>
      </c>
      <c r="E28" s="64" t="s">
        <v>1039</v>
      </c>
      <c r="F28" s="64" t="s">
        <v>199</v>
      </c>
      <c r="G28" s="64" t="s">
        <v>242</v>
      </c>
      <c r="H28" s="64" t="s">
        <v>200</v>
      </c>
      <c r="I28" s="64" t="s">
        <v>197</v>
      </c>
      <c r="J28" s="64" t="s">
        <v>71</v>
      </c>
      <c r="K28" s="64" t="s">
        <v>198</v>
      </c>
      <c r="L28" s="64" t="s">
        <v>69</v>
      </c>
      <c r="M28" s="64" t="s">
        <v>176</v>
      </c>
      <c r="O28" s="57">
        <f t="shared" si="0"/>
        <v>5</v>
      </c>
      <c r="P28" s="57" t="str">
        <f t="shared" si="1"/>
        <v>01-5</v>
      </c>
      <c r="Q28" s="64" t="str">
        <f t="shared" si="2"/>
        <v>010221 - Moabit West</v>
      </c>
      <c r="R28" s="119"/>
      <c r="S28" s="119"/>
      <c r="V28" s="64" t="s">
        <v>106</v>
      </c>
      <c r="W28" s="64" t="s">
        <v>75</v>
      </c>
      <c r="Y28" s="64" t="s">
        <v>131</v>
      </c>
    </row>
    <row r="29" spans="1:25">
      <c r="A29" s="64" t="s">
        <v>69</v>
      </c>
      <c r="B29" s="64" t="s">
        <v>176</v>
      </c>
      <c r="C29" s="64" t="s">
        <v>201</v>
      </c>
      <c r="D29" s="64" t="s">
        <v>69</v>
      </c>
      <c r="E29" s="64" t="s">
        <v>204</v>
      </c>
      <c r="F29" s="64" t="s">
        <v>202</v>
      </c>
      <c r="G29" s="64" t="s">
        <v>238</v>
      </c>
      <c r="H29" s="64" t="s">
        <v>203</v>
      </c>
      <c r="I29" s="64" t="s">
        <v>197</v>
      </c>
      <c r="J29" s="64" t="s">
        <v>71</v>
      </c>
      <c r="K29" s="64" t="s">
        <v>198</v>
      </c>
      <c r="L29" s="64" t="s">
        <v>69</v>
      </c>
      <c r="M29" s="64" t="s">
        <v>176</v>
      </c>
      <c r="O29" s="57">
        <f t="shared" si="0"/>
        <v>6</v>
      </c>
      <c r="P29" s="57" t="str">
        <f t="shared" si="1"/>
        <v>01-6</v>
      </c>
      <c r="Q29" s="64" t="str">
        <f t="shared" si="2"/>
        <v>010222 - Moabit Ost</v>
      </c>
      <c r="R29" s="119"/>
      <c r="S29" s="119"/>
      <c r="V29" s="64" t="s">
        <v>107</v>
      </c>
      <c r="W29" s="64" t="s">
        <v>77</v>
      </c>
      <c r="Y29" s="64" t="s">
        <v>132</v>
      </c>
    </row>
    <row r="30" spans="1:25">
      <c r="A30" s="64" t="s">
        <v>69</v>
      </c>
      <c r="B30" s="64" t="s">
        <v>176</v>
      </c>
      <c r="C30" s="64" t="s">
        <v>1295</v>
      </c>
      <c r="D30" s="64" t="s">
        <v>71</v>
      </c>
      <c r="E30" s="64" t="s">
        <v>1040</v>
      </c>
      <c r="F30" s="64" t="s">
        <v>202</v>
      </c>
      <c r="G30" s="64" t="s">
        <v>238</v>
      </c>
      <c r="H30" s="64" t="s">
        <v>203</v>
      </c>
      <c r="I30" s="64" t="s">
        <v>197</v>
      </c>
      <c r="J30" s="64" t="s">
        <v>71</v>
      </c>
      <c r="K30" s="64" t="s">
        <v>198</v>
      </c>
      <c r="L30" s="64" t="s">
        <v>69</v>
      </c>
      <c r="M30" s="64" t="s">
        <v>176</v>
      </c>
      <c r="O30" s="57">
        <f t="shared" si="0"/>
        <v>6</v>
      </c>
      <c r="P30" s="57" t="str">
        <f t="shared" si="1"/>
        <v>01-6</v>
      </c>
      <c r="Q30" s="64" t="str">
        <f t="shared" si="2"/>
        <v>010222 - Moabit Ost</v>
      </c>
      <c r="R30" s="119"/>
      <c r="S30" s="119"/>
      <c r="V30" s="64" t="s">
        <v>108</v>
      </c>
      <c r="W30" s="64" t="s">
        <v>79</v>
      </c>
      <c r="Y30" s="64" t="s">
        <v>133</v>
      </c>
    </row>
    <row r="31" spans="1:25">
      <c r="A31" s="64" t="s">
        <v>69</v>
      </c>
      <c r="B31" s="64" t="s">
        <v>176</v>
      </c>
      <c r="C31" s="64" t="s">
        <v>1296</v>
      </c>
      <c r="D31" s="64" t="s">
        <v>73</v>
      </c>
      <c r="E31" s="64" t="s">
        <v>1041</v>
      </c>
      <c r="F31" s="64" t="s">
        <v>202</v>
      </c>
      <c r="G31" s="64" t="s">
        <v>238</v>
      </c>
      <c r="H31" s="64" t="s">
        <v>203</v>
      </c>
      <c r="I31" s="64" t="s">
        <v>197</v>
      </c>
      <c r="J31" s="64" t="s">
        <v>71</v>
      </c>
      <c r="K31" s="64" t="s">
        <v>198</v>
      </c>
      <c r="L31" s="64" t="s">
        <v>69</v>
      </c>
      <c r="M31" s="64" t="s">
        <v>176</v>
      </c>
      <c r="O31" s="57">
        <f t="shared" si="0"/>
        <v>6</v>
      </c>
      <c r="P31" s="57" t="str">
        <f t="shared" si="1"/>
        <v>01-6</v>
      </c>
      <c r="Q31" s="64" t="str">
        <f t="shared" si="2"/>
        <v>010222 - Moabit Ost</v>
      </c>
      <c r="R31" s="119"/>
      <c r="S31" s="119"/>
      <c r="V31" s="64" t="s">
        <v>109</v>
      </c>
      <c r="W31" s="64" t="s">
        <v>81</v>
      </c>
      <c r="Y31" s="64" t="s">
        <v>134</v>
      </c>
    </row>
    <row r="32" spans="1:25">
      <c r="A32" s="64" t="s">
        <v>69</v>
      </c>
      <c r="B32" s="64" t="s">
        <v>176</v>
      </c>
      <c r="C32" s="64" t="s">
        <v>236</v>
      </c>
      <c r="D32" s="64" t="s">
        <v>75</v>
      </c>
      <c r="E32" s="64" t="s">
        <v>1042</v>
      </c>
      <c r="F32" s="64" t="s">
        <v>202</v>
      </c>
      <c r="G32" s="64" t="s">
        <v>238</v>
      </c>
      <c r="H32" s="64" t="s">
        <v>203</v>
      </c>
      <c r="I32" s="64" t="s">
        <v>197</v>
      </c>
      <c r="J32" s="64" t="s">
        <v>71</v>
      </c>
      <c r="K32" s="64" t="s">
        <v>198</v>
      </c>
      <c r="L32" s="64" t="s">
        <v>69</v>
      </c>
      <c r="M32" s="64" t="s">
        <v>176</v>
      </c>
      <c r="O32" s="57">
        <f t="shared" si="0"/>
        <v>6</v>
      </c>
      <c r="P32" s="57" t="str">
        <f t="shared" si="1"/>
        <v>01-6</v>
      </c>
      <c r="Q32" s="64" t="str">
        <f t="shared" si="2"/>
        <v>010222 - Moabit Ost</v>
      </c>
      <c r="R32" s="119"/>
      <c r="S32" s="119"/>
      <c r="V32" s="64" t="s">
        <v>110</v>
      </c>
      <c r="W32" s="64" t="s">
        <v>83</v>
      </c>
      <c r="Y32" s="64" t="s">
        <v>135</v>
      </c>
    </row>
    <row r="33" spans="1:25">
      <c r="A33" s="64" t="s">
        <v>69</v>
      </c>
      <c r="B33" s="64" t="s">
        <v>176</v>
      </c>
      <c r="C33" s="64" t="s">
        <v>1297</v>
      </c>
      <c r="D33" s="64" t="s">
        <v>77</v>
      </c>
      <c r="E33" s="64" t="s">
        <v>1043</v>
      </c>
      <c r="F33" s="64" t="s">
        <v>202</v>
      </c>
      <c r="G33" s="64" t="s">
        <v>238</v>
      </c>
      <c r="H33" s="64" t="s">
        <v>203</v>
      </c>
      <c r="I33" s="64" t="s">
        <v>197</v>
      </c>
      <c r="J33" s="64" t="s">
        <v>71</v>
      </c>
      <c r="K33" s="64" t="s">
        <v>198</v>
      </c>
      <c r="L33" s="64" t="s">
        <v>69</v>
      </c>
      <c r="M33" s="64" t="s">
        <v>176</v>
      </c>
      <c r="O33" s="57">
        <f t="shared" si="0"/>
        <v>6</v>
      </c>
      <c r="P33" s="57" t="str">
        <f t="shared" si="1"/>
        <v>01-6</v>
      </c>
      <c r="Q33" s="64" t="str">
        <f t="shared" si="2"/>
        <v>010222 - Moabit Ost</v>
      </c>
      <c r="R33" s="119"/>
      <c r="S33" s="119"/>
      <c r="Y33" s="64" t="s">
        <v>136</v>
      </c>
    </row>
    <row r="34" spans="1:25">
      <c r="A34" s="64" t="s">
        <v>69</v>
      </c>
      <c r="B34" s="64" t="s">
        <v>176</v>
      </c>
      <c r="C34" s="64" t="s">
        <v>1298</v>
      </c>
      <c r="D34" s="64" t="s">
        <v>79</v>
      </c>
      <c r="E34" s="64" t="s">
        <v>1044</v>
      </c>
      <c r="F34" s="64" t="s">
        <v>202</v>
      </c>
      <c r="G34" s="64" t="s">
        <v>238</v>
      </c>
      <c r="H34" s="64" t="s">
        <v>203</v>
      </c>
      <c r="I34" s="64" t="s">
        <v>197</v>
      </c>
      <c r="J34" s="64" t="s">
        <v>71</v>
      </c>
      <c r="K34" s="64" t="s">
        <v>198</v>
      </c>
      <c r="L34" s="64" t="s">
        <v>69</v>
      </c>
      <c r="M34" s="64" t="s">
        <v>176</v>
      </c>
      <c r="O34" s="57">
        <f t="shared" si="0"/>
        <v>6</v>
      </c>
      <c r="P34" s="57" t="str">
        <f t="shared" si="1"/>
        <v>01-6</v>
      </c>
      <c r="Q34" s="64" t="str">
        <f t="shared" si="2"/>
        <v>010222 - Moabit Ost</v>
      </c>
      <c r="R34" s="119"/>
      <c r="S34" s="119"/>
    </row>
    <row r="35" spans="1:25">
      <c r="A35" s="64" t="s">
        <v>69</v>
      </c>
      <c r="B35" s="64" t="s">
        <v>176</v>
      </c>
      <c r="C35" s="64" t="s">
        <v>1299</v>
      </c>
      <c r="D35" s="64" t="s">
        <v>81</v>
      </c>
      <c r="E35" s="64" t="s">
        <v>1045</v>
      </c>
      <c r="F35" s="64" t="s">
        <v>202</v>
      </c>
      <c r="G35" s="64" t="s">
        <v>238</v>
      </c>
      <c r="H35" s="64" t="s">
        <v>203</v>
      </c>
      <c r="I35" s="64" t="s">
        <v>197</v>
      </c>
      <c r="J35" s="64" t="s">
        <v>71</v>
      </c>
      <c r="K35" s="64" t="s">
        <v>198</v>
      </c>
      <c r="L35" s="64" t="s">
        <v>69</v>
      </c>
      <c r="M35" s="64" t="s">
        <v>176</v>
      </c>
      <c r="O35" s="57">
        <f t="shared" si="0"/>
        <v>6</v>
      </c>
      <c r="P35" s="57" t="str">
        <f t="shared" si="1"/>
        <v>01-6</v>
      </c>
      <c r="Q35" s="64" t="str">
        <f t="shared" si="2"/>
        <v>010222 - Moabit Ost</v>
      </c>
      <c r="R35" s="119"/>
      <c r="S35" s="119"/>
    </row>
    <row r="36" spans="1:25">
      <c r="A36" s="64" t="s">
        <v>69</v>
      </c>
      <c r="B36" s="64" t="s">
        <v>176</v>
      </c>
      <c r="C36" s="64" t="s">
        <v>213</v>
      </c>
      <c r="D36" s="64" t="s">
        <v>69</v>
      </c>
      <c r="E36" s="64" t="s">
        <v>1046</v>
      </c>
      <c r="F36" s="64" t="s">
        <v>214</v>
      </c>
      <c r="G36" s="64" t="s">
        <v>1300</v>
      </c>
      <c r="H36" s="64" t="s">
        <v>215</v>
      </c>
      <c r="I36" s="64" t="s">
        <v>206</v>
      </c>
      <c r="J36" s="64" t="s">
        <v>73</v>
      </c>
      <c r="K36" s="64" t="s">
        <v>207</v>
      </c>
      <c r="L36" s="64" t="s">
        <v>69</v>
      </c>
      <c r="M36" s="64" t="s">
        <v>176</v>
      </c>
      <c r="O36" s="57">
        <f t="shared" si="0"/>
        <v>7</v>
      </c>
      <c r="P36" s="57" t="str">
        <f t="shared" si="1"/>
        <v>01-7</v>
      </c>
      <c r="Q36" s="64" t="str">
        <f t="shared" si="2"/>
        <v>010331 - Osloer Straße</v>
      </c>
      <c r="R36" s="119"/>
      <c r="S36" s="119"/>
    </row>
    <row r="37" spans="1:25">
      <c r="A37" s="64" t="s">
        <v>69</v>
      </c>
      <c r="B37" s="64" t="s">
        <v>176</v>
      </c>
      <c r="C37" s="64" t="s">
        <v>216</v>
      </c>
      <c r="D37" s="64" t="s">
        <v>71</v>
      </c>
      <c r="E37" s="64" t="s">
        <v>207</v>
      </c>
      <c r="F37" s="64" t="s">
        <v>214</v>
      </c>
      <c r="G37" s="64" t="s">
        <v>1300</v>
      </c>
      <c r="H37" s="64" t="s">
        <v>215</v>
      </c>
      <c r="I37" s="64" t="s">
        <v>206</v>
      </c>
      <c r="J37" s="64" t="s">
        <v>73</v>
      </c>
      <c r="K37" s="64" t="s">
        <v>207</v>
      </c>
      <c r="L37" s="64" t="s">
        <v>69</v>
      </c>
      <c r="M37" s="64" t="s">
        <v>176</v>
      </c>
      <c r="O37" s="57">
        <f t="shared" si="0"/>
        <v>7</v>
      </c>
      <c r="P37" s="57" t="str">
        <f t="shared" si="1"/>
        <v>01-7</v>
      </c>
      <c r="Q37" s="64" t="str">
        <f t="shared" si="2"/>
        <v>010331 - Osloer Straße</v>
      </c>
      <c r="R37" s="119"/>
      <c r="S37" s="119"/>
    </row>
    <row r="38" spans="1:25">
      <c r="A38" s="64" t="s">
        <v>69</v>
      </c>
      <c r="B38" s="64" t="s">
        <v>176</v>
      </c>
      <c r="C38" s="64" t="s">
        <v>205</v>
      </c>
      <c r="D38" s="64" t="s">
        <v>69</v>
      </c>
      <c r="E38" s="64" t="s">
        <v>1047</v>
      </c>
      <c r="F38" s="64" t="s">
        <v>208</v>
      </c>
      <c r="G38" s="64" t="s">
        <v>241</v>
      </c>
      <c r="H38" s="64" t="s">
        <v>209</v>
      </c>
      <c r="I38" s="64" t="s">
        <v>206</v>
      </c>
      <c r="J38" s="64" t="s">
        <v>73</v>
      </c>
      <c r="K38" s="64" t="s">
        <v>207</v>
      </c>
      <c r="L38" s="64" t="s">
        <v>69</v>
      </c>
      <c r="M38" s="64" t="s">
        <v>176</v>
      </c>
      <c r="O38" s="57">
        <f t="shared" si="0"/>
        <v>8</v>
      </c>
      <c r="P38" s="57" t="str">
        <f t="shared" si="1"/>
        <v>01-8</v>
      </c>
      <c r="Q38" s="64" t="str">
        <f t="shared" si="2"/>
        <v>010332 - Brunnenstraße Nord</v>
      </c>
      <c r="R38" s="119"/>
      <c r="S38" s="119"/>
    </row>
    <row r="39" spans="1:25">
      <c r="A39" s="64" t="s">
        <v>69</v>
      </c>
      <c r="B39" s="64" t="s">
        <v>176</v>
      </c>
      <c r="C39" s="64" t="s">
        <v>211</v>
      </c>
      <c r="D39" s="64" t="s">
        <v>71</v>
      </c>
      <c r="E39" s="64" t="s">
        <v>212</v>
      </c>
      <c r="F39" s="64" t="s">
        <v>208</v>
      </c>
      <c r="G39" s="64" t="s">
        <v>241</v>
      </c>
      <c r="H39" s="64" t="s">
        <v>209</v>
      </c>
      <c r="I39" s="64" t="s">
        <v>206</v>
      </c>
      <c r="J39" s="64" t="s">
        <v>73</v>
      </c>
      <c r="K39" s="64" t="s">
        <v>207</v>
      </c>
      <c r="L39" s="64" t="s">
        <v>69</v>
      </c>
      <c r="M39" s="64" t="s">
        <v>176</v>
      </c>
      <c r="O39" s="57">
        <f t="shared" si="0"/>
        <v>8</v>
      </c>
      <c r="P39" s="57" t="str">
        <f t="shared" si="1"/>
        <v>01-8</v>
      </c>
      <c r="Q39" s="64" t="str">
        <f t="shared" si="2"/>
        <v>010332 - Brunnenstraße Nord</v>
      </c>
      <c r="R39" s="119"/>
      <c r="S39" s="119"/>
    </row>
    <row r="40" spans="1:25">
      <c r="A40" s="64" t="s">
        <v>69</v>
      </c>
      <c r="B40" s="64" t="s">
        <v>176</v>
      </c>
      <c r="C40" s="64" t="s">
        <v>244</v>
      </c>
      <c r="D40" s="64" t="s">
        <v>73</v>
      </c>
      <c r="E40" s="64" t="s">
        <v>1048</v>
      </c>
      <c r="F40" s="64" t="s">
        <v>208</v>
      </c>
      <c r="G40" s="64" t="s">
        <v>241</v>
      </c>
      <c r="H40" s="64" t="s">
        <v>209</v>
      </c>
      <c r="I40" s="64" t="s">
        <v>206</v>
      </c>
      <c r="J40" s="64" t="s">
        <v>73</v>
      </c>
      <c r="K40" s="64" t="s">
        <v>207</v>
      </c>
      <c r="L40" s="64" t="s">
        <v>69</v>
      </c>
      <c r="M40" s="64" t="s">
        <v>176</v>
      </c>
      <c r="O40" s="57">
        <f t="shared" si="0"/>
        <v>8</v>
      </c>
      <c r="P40" s="57" t="str">
        <f t="shared" si="1"/>
        <v>01-8</v>
      </c>
      <c r="Q40" s="64" t="str">
        <f t="shared" si="2"/>
        <v>010332 - Brunnenstraße Nord</v>
      </c>
      <c r="R40" s="119"/>
      <c r="S40" s="119"/>
    </row>
    <row r="41" spans="1:25">
      <c r="A41" s="64" t="s">
        <v>69</v>
      </c>
      <c r="B41" s="64" t="s">
        <v>176</v>
      </c>
      <c r="C41" s="64" t="s">
        <v>248</v>
      </c>
      <c r="D41" s="64" t="s">
        <v>69</v>
      </c>
      <c r="E41" s="64" t="s">
        <v>249</v>
      </c>
      <c r="F41" s="64" t="s">
        <v>179</v>
      </c>
      <c r="G41" s="64" t="s">
        <v>1301</v>
      </c>
      <c r="H41" s="64" t="s">
        <v>180</v>
      </c>
      <c r="I41" s="64" t="s">
        <v>177</v>
      </c>
      <c r="J41" s="64" t="s">
        <v>75</v>
      </c>
      <c r="K41" s="64" t="s">
        <v>178</v>
      </c>
      <c r="L41" s="64" t="s">
        <v>69</v>
      </c>
      <c r="M41" s="64" t="s">
        <v>176</v>
      </c>
      <c r="O41" s="57">
        <f t="shared" si="0"/>
        <v>9</v>
      </c>
      <c r="P41" s="57" t="str">
        <f t="shared" si="1"/>
        <v>01-9</v>
      </c>
      <c r="Q41" s="64" t="str">
        <f t="shared" si="2"/>
        <v>010441 - Parkviertel</v>
      </c>
      <c r="R41" s="119"/>
      <c r="S41" s="119"/>
    </row>
    <row r="42" spans="1:25">
      <c r="A42" s="64" t="s">
        <v>69</v>
      </c>
      <c r="B42" s="64" t="s">
        <v>176</v>
      </c>
      <c r="C42" s="64" t="s">
        <v>175</v>
      </c>
      <c r="D42" s="64" t="s">
        <v>71</v>
      </c>
      <c r="E42" s="64" t="s">
        <v>181</v>
      </c>
      <c r="F42" s="64" t="s">
        <v>179</v>
      </c>
      <c r="G42" s="64" t="s">
        <v>1301</v>
      </c>
      <c r="H42" s="64" t="s">
        <v>180</v>
      </c>
      <c r="I42" s="64" t="s">
        <v>177</v>
      </c>
      <c r="J42" s="64" t="s">
        <v>75</v>
      </c>
      <c r="K42" s="64" t="s">
        <v>178</v>
      </c>
      <c r="L42" s="64" t="s">
        <v>69</v>
      </c>
      <c r="M42" s="64" t="s">
        <v>176</v>
      </c>
      <c r="O42" s="57">
        <f t="shared" si="0"/>
        <v>9</v>
      </c>
      <c r="P42" s="57" t="str">
        <f t="shared" si="1"/>
        <v>01-9</v>
      </c>
      <c r="Q42" s="64" t="str">
        <f t="shared" si="2"/>
        <v>010441 - Parkviertel</v>
      </c>
      <c r="R42" s="119"/>
      <c r="S42" s="119"/>
    </row>
    <row r="43" spans="1:25">
      <c r="A43" s="64" t="s">
        <v>69</v>
      </c>
      <c r="B43" s="64" t="s">
        <v>176</v>
      </c>
      <c r="C43" s="64" t="s">
        <v>1302</v>
      </c>
      <c r="D43" s="64" t="s">
        <v>73</v>
      </c>
      <c r="E43" s="64" t="s">
        <v>1049</v>
      </c>
      <c r="F43" s="64" t="s">
        <v>179</v>
      </c>
      <c r="G43" s="64" t="s">
        <v>1301</v>
      </c>
      <c r="H43" s="64" t="s">
        <v>180</v>
      </c>
      <c r="I43" s="64" t="s">
        <v>177</v>
      </c>
      <c r="J43" s="64" t="s">
        <v>75</v>
      </c>
      <c r="K43" s="64" t="s">
        <v>178</v>
      </c>
      <c r="L43" s="64" t="s">
        <v>69</v>
      </c>
      <c r="M43" s="64" t="s">
        <v>176</v>
      </c>
      <c r="O43" s="57">
        <f t="shared" si="0"/>
        <v>9</v>
      </c>
      <c r="P43" s="57" t="str">
        <f t="shared" si="1"/>
        <v>01-9</v>
      </c>
      <c r="Q43" s="64" t="str">
        <f t="shared" si="2"/>
        <v>010441 - Parkviertel</v>
      </c>
      <c r="R43" s="119"/>
      <c r="S43" s="119"/>
    </row>
    <row r="44" spans="1:25">
      <c r="A44" s="64" t="s">
        <v>69</v>
      </c>
      <c r="B44" s="64" t="s">
        <v>176</v>
      </c>
      <c r="C44" s="64" t="s">
        <v>251</v>
      </c>
      <c r="D44" s="64" t="s">
        <v>69</v>
      </c>
      <c r="E44" s="64" t="s">
        <v>247</v>
      </c>
      <c r="F44" s="64" t="s">
        <v>183</v>
      </c>
      <c r="G44" s="64" t="s">
        <v>823</v>
      </c>
      <c r="H44" s="64" t="s">
        <v>184</v>
      </c>
      <c r="I44" s="64" t="s">
        <v>177</v>
      </c>
      <c r="J44" s="64" t="s">
        <v>75</v>
      </c>
      <c r="K44" s="64" t="s">
        <v>178</v>
      </c>
      <c r="L44" s="64" t="s">
        <v>69</v>
      </c>
      <c r="M44" s="64" t="s">
        <v>176</v>
      </c>
      <c r="O44" s="57">
        <f t="shared" si="0"/>
        <v>10</v>
      </c>
      <c r="P44" s="57" t="str">
        <f t="shared" si="1"/>
        <v>01-10</v>
      </c>
      <c r="Q44" s="64" t="str">
        <f t="shared" si="2"/>
        <v>010442 - Wedding Zentrum</v>
      </c>
      <c r="R44" s="119"/>
      <c r="S44" s="119"/>
    </row>
    <row r="45" spans="1:25">
      <c r="A45" s="64" t="s">
        <v>69</v>
      </c>
      <c r="B45" s="64" t="s">
        <v>176</v>
      </c>
      <c r="C45" s="64" t="s">
        <v>182</v>
      </c>
      <c r="D45" s="64" t="s">
        <v>71</v>
      </c>
      <c r="E45" s="64" t="s">
        <v>185</v>
      </c>
      <c r="F45" s="64" t="s">
        <v>183</v>
      </c>
      <c r="G45" s="64" t="s">
        <v>823</v>
      </c>
      <c r="H45" s="64" t="s">
        <v>184</v>
      </c>
      <c r="I45" s="64" t="s">
        <v>177</v>
      </c>
      <c r="J45" s="64" t="s">
        <v>75</v>
      </c>
      <c r="K45" s="64" t="s">
        <v>178</v>
      </c>
      <c r="L45" s="64" t="s">
        <v>69</v>
      </c>
      <c r="M45" s="64" t="s">
        <v>176</v>
      </c>
      <c r="O45" s="57">
        <f t="shared" si="0"/>
        <v>10</v>
      </c>
      <c r="P45" s="57" t="str">
        <f t="shared" si="1"/>
        <v>01-10</v>
      </c>
      <c r="Q45" s="64" t="str">
        <f t="shared" si="2"/>
        <v>010442 - Wedding Zentrum</v>
      </c>
      <c r="R45" s="119"/>
      <c r="S45" s="119"/>
    </row>
    <row r="46" spans="1:25">
      <c r="A46" s="64" t="s">
        <v>69</v>
      </c>
      <c r="B46" s="64" t="s">
        <v>176</v>
      </c>
      <c r="C46" s="64" t="s">
        <v>245</v>
      </c>
      <c r="D46" s="64" t="s">
        <v>73</v>
      </c>
      <c r="E46" s="64" t="s">
        <v>246</v>
      </c>
      <c r="F46" s="64" t="s">
        <v>183</v>
      </c>
      <c r="G46" s="64" t="s">
        <v>823</v>
      </c>
      <c r="H46" s="64" t="s">
        <v>184</v>
      </c>
      <c r="I46" s="64" t="s">
        <v>177</v>
      </c>
      <c r="J46" s="64" t="s">
        <v>75</v>
      </c>
      <c r="K46" s="64" t="s">
        <v>178</v>
      </c>
      <c r="L46" s="64" t="s">
        <v>69</v>
      </c>
      <c r="M46" s="64" t="s">
        <v>176</v>
      </c>
      <c r="O46" s="57">
        <f t="shared" si="0"/>
        <v>10</v>
      </c>
      <c r="P46" s="57" t="str">
        <f t="shared" si="1"/>
        <v>01-10</v>
      </c>
      <c r="Q46" s="64" t="str">
        <f t="shared" si="2"/>
        <v>010442 - Wedding Zentrum</v>
      </c>
      <c r="R46" s="119"/>
      <c r="S46" s="119"/>
    </row>
    <row r="47" spans="1:25">
      <c r="A47" s="64" t="s">
        <v>71</v>
      </c>
      <c r="B47" s="64" t="s">
        <v>1304</v>
      </c>
      <c r="C47" s="64" t="s">
        <v>1303</v>
      </c>
      <c r="D47" s="64" t="s">
        <v>69</v>
      </c>
      <c r="E47" s="64" t="s">
        <v>1050</v>
      </c>
      <c r="F47" s="64" t="s">
        <v>286</v>
      </c>
      <c r="G47" s="64" t="s">
        <v>69</v>
      </c>
      <c r="H47" s="64" t="s">
        <v>287</v>
      </c>
      <c r="I47" s="64" t="s">
        <v>284</v>
      </c>
      <c r="J47" s="64" t="s">
        <v>69</v>
      </c>
      <c r="K47" s="64" t="s">
        <v>285</v>
      </c>
      <c r="L47" s="64" t="s">
        <v>71</v>
      </c>
      <c r="M47" s="64" t="s">
        <v>1304</v>
      </c>
      <c r="O47" s="57">
        <f>IF(AND(L47=L46,F47=F46),O46,IF(L47=L46,O46+1,1))</f>
        <v>1</v>
      </c>
      <c r="P47" s="57" t="str">
        <f t="shared" si="1"/>
        <v>02-1</v>
      </c>
      <c r="Q47" s="64" t="str">
        <f t="shared" si="2"/>
        <v>020101 - Südliche Friedrichstadt</v>
      </c>
      <c r="R47" s="119"/>
      <c r="S47" s="119"/>
    </row>
    <row r="48" spans="1:25">
      <c r="A48" s="64" t="s">
        <v>71</v>
      </c>
      <c r="B48" s="64" t="s">
        <v>1304</v>
      </c>
      <c r="C48" s="64" t="s">
        <v>289</v>
      </c>
      <c r="D48" s="64" t="s">
        <v>71</v>
      </c>
      <c r="E48" s="64" t="s">
        <v>290</v>
      </c>
      <c r="F48" s="64" t="s">
        <v>286</v>
      </c>
      <c r="G48" s="64" t="s">
        <v>69</v>
      </c>
      <c r="H48" s="64" t="s">
        <v>287</v>
      </c>
      <c r="I48" s="64" t="s">
        <v>284</v>
      </c>
      <c r="J48" s="64" t="s">
        <v>69</v>
      </c>
      <c r="K48" s="64" t="s">
        <v>285</v>
      </c>
      <c r="L48" s="64" t="s">
        <v>71</v>
      </c>
      <c r="M48" s="64" t="s">
        <v>1304</v>
      </c>
      <c r="O48" s="57">
        <f t="shared" ref="O48:O111" si="4">IF(AND(L48=L47,F48=F47),O47,IF(L48=L47,O47+1,1))</f>
        <v>1</v>
      </c>
      <c r="P48" s="57" t="str">
        <f t="shared" si="1"/>
        <v>02-1</v>
      </c>
      <c r="Q48" s="64" t="str">
        <f t="shared" si="2"/>
        <v>020101 - Südliche Friedrichstadt</v>
      </c>
      <c r="R48" s="119"/>
      <c r="S48" s="119"/>
    </row>
    <row r="49" spans="1:19">
      <c r="A49" s="64" t="s">
        <v>71</v>
      </c>
      <c r="B49" s="64" t="s">
        <v>1304</v>
      </c>
      <c r="C49" s="64" t="s">
        <v>312</v>
      </c>
      <c r="D49" s="64" t="s">
        <v>73</v>
      </c>
      <c r="E49" s="64" t="s">
        <v>313</v>
      </c>
      <c r="F49" s="64" t="s">
        <v>286</v>
      </c>
      <c r="G49" s="64" t="s">
        <v>69</v>
      </c>
      <c r="H49" s="64" t="s">
        <v>287</v>
      </c>
      <c r="I49" s="64" t="s">
        <v>284</v>
      </c>
      <c r="J49" s="64" t="s">
        <v>69</v>
      </c>
      <c r="K49" s="64" t="s">
        <v>285</v>
      </c>
      <c r="L49" s="64" t="s">
        <v>71</v>
      </c>
      <c r="M49" s="64" t="s">
        <v>1304</v>
      </c>
      <c r="O49" s="57">
        <f t="shared" si="4"/>
        <v>1</v>
      </c>
      <c r="P49" s="57" t="str">
        <f t="shared" si="1"/>
        <v>02-1</v>
      </c>
      <c r="Q49" s="64" t="str">
        <f t="shared" si="2"/>
        <v>020101 - Südliche Friedrichstadt</v>
      </c>
      <c r="R49" s="119"/>
      <c r="S49" s="119"/>
    </row>
    <row r="50" spans="1:19">
      <c r="A50" s="64" t="s">
        <v>71</v>
      </c>
      <c r="B50" s="64" t="s">
        <v>1304</v>
      </c>
      <c r="C50" s="64" t="s">
        <v>283</v>
      </c>
      <c r="D50" s="64" t="s">
        <v>75</v>
      </c>
      <c r="E50" s="64" t="s">
        <v>288</v>
      </c>
      <c r="F50" s="64" t="s">
        <v>286</v>
      </c>
      <c r="G50" s="64" t="s">
        <v>69</v>
      </c>
      <c r="H50" s="64" t="s">
        <v>287</v>
      </c>
      <c r="I50" s="64" t="s">
        <v>284</v>
      </c>
      <c r="J50" s="64" t="s">
        <v>69</v>
      </c>
      <c r="K50" s="64" t="s">
        <v>285</v>
      </c>
      <c r="L50" s="64" t="s">
        <v>71</v>
      </c>
      <c r="M50" s="64" t="s">
        <v>1304</v>
      </c>
      <c r="O50" s="57">
        <f t="shared" si="4"/>
        <v>1</v>
      </c>
      <c r="P50" s="57" t="str">
        <f t="shared" si="1"/>
        <v>02-1</v>
      </c>
      <c r="Q50" s="64" t="str">
        <f t="shared" si="2"/>
        <v>020101 - Südliche Friedrichstadt</v>
      </c>
      <c r="R50" s="119"/>
      <c r="S50" s="119"/>
    </row>
    <row r="51" spans="1:19">
      <c r="A51" s="64" t="s">
        <v>71</v>
      </c>
      <c r="B51" s="64" t="s">
        <v>1304</v>
      </c>
      <c r="C51" s="64" t="s">
        <v>315</v>
      </c>
      <c r="D51" s="64" t="s">
        <v>69</v>
      </c>
      <c r="E51" s="64" t="s">
        <v>1305</v>
      </c>
      <c r="F51" s="64" t="s">
        <v>280</v>
      </c>
      <c r="G51" s="64" t="s">
        <v>71</v>
      </c>
      <c r="H51" s="64" t="s">
        <v>281</v>
      </c>
      <c r="I51" s="64" t="s">
        <v>278</v>
      </c>
      <c r="J51" s="64" t="s">
        <v>71</v>
      </c>
      <c r="K51" s="64" t="s">
        <v>279</v>
      </c>
      <c r="L51" s="64" t="s">
        <v>71</v>
      </c>
      <c r="M51" s="64" t="s">
        <v>1304</v>
      </c>
      <c r="O51" s="57">
        <f t="shared" si="4"/>
        <v>2</v>
      </c>
      <c r="P51" s="57" t="str">
        <f t="shared" si="1"/>
        <v>02-2</v>
      </c>
      <c r="Q51" s="64" t="str">
        <f t="shared" si="2"/>
        <v>020202 - Tempelhofer Vorstadt</v>
      </c>
      <c r="R51" s="119"/>
      <c r="S51" s="119"/>
    </row>
    <row r="52" spans="1:19">
      <c r="A52" s="64" t="s">
        <v>71</v>
      </c>
      <c r="B52" s="64" t="s">
        <v>1304</v>
      </c>
      <c r="C52" s="64" t="s">
        <v>1306</v>
      </c>
      <c r="D52" s="64" t="s">
        <v>71</v>
      </c>
      <c r="E52" s="64" t="s">
        <v>1051</v>
      </c>
      <c r="F52" s="64" t="s">
        <v>280</v>
      </c>
      <c r="G52" s="64" t="s">
        <v>71</v>
      </c>
      <c r="H52" s="64" t="s">
        <v>281</v>
      </c>
      <c r="I52" s="64" t="s">
        <v>278</v>
      </c>
      <c r="J52" s="64" t="s">
        <v>71</v>
      </c>
      <c r="K52" s="64" t="s">
        <v>279</v>
      </c>
      <c r="L52" s="64" t="s">
        <v>71</v>
      </c>
      <c r="M52" s="64" t="s">
        <v>1304</v>
      </c>
      <c r="O52" s="57">
        <f t="shared" si="4"/>
        <v>2</v>
      </c>
      <c r="P52" s="57" t="str">
        <f t="shared" si="1"/>
        <v>02-2</v>
      </c>
      <c r="Q52" s="64" t="str">
        <f t="shared" si="2"/>
        <v>020202 - Tempelhofer Vorstadt</v>
      </c>
      <c r="R52" s="119"/>
      <c r="S52" s="119"/>
    </row>
    <row r="53" spans="1:19">
      <c r="A53" s="64" t="s">
        <v>71</v>
      </c>
      <c r="B53" s="64" t="s">
        <v>1304</v>
      </c>
      <c r="C53" s="64" t="s">
        <v>1307</v>
      </c>
      <c r="D53" s="64" t="s">
        <v>73</v>
      </c>
      <c r="E53" s="64" t="s">
        <v>1052</v>
      </c>
      <c r="F53" s="64" t="s">
        <v>280</v>
      </c>
      <c r="G53" s="64" t="s">
        <v>71</v>
      </c>
      <c r="H53" s="64" t="s">
        <v>281</v>
      </c>
      <c r="I53" s="64" t="s">
        <v>278</v>
      </c>
      <c r="J53" s="64" t="s">
        <v>71</v>
      </c>
      <c r="K53" s="64" t="s">
        <v>279</v>
      </c>
      <c r="L53" s="64" t="s">
        <v>71</v>
      </c>
      <c r="M53" s="64" t="s">
        <v>1304</v>
      </c>
      <c r="O53" s="57">
        <f t="shared" si="4"/>
        <v>2</v>
      </c>
      <c r="P53" s="57" t="str">
        <f t="shared" si="1"/>
        <v>02-2</v>
      </c>
      <c r="Q53" s="64" t="str">
        <f t="shared" si="2"/>
        <v>020202 - Tempelhofer Vorstadt</v>
      </c>
      <c r="R53" s="119"/>
      <c r="S53" s="119"/>
    </row>
    <row r="54" spans="1:19">
      <c r="A54" s="64" t="s">
        <v>71</v>
      </c>
      <c r="B54" s="64" t="s">
        <v>1304</v>
      </c>
      <c r="C54" s="64" t="s">
        <v>1308</v>
      </c>
      <c r="D54" s="64" t="s">
        <v>75</v>
      </c>
      <c r="E54" s="64" t="s">
        <v>293</v>
      </c>
      <c r="F54" s="64" t="s">
        <v>280</v>
      </c>
      <c r="G54" s="64" t="s">
        <v>71</v>
      </c>
      <c r="H54" s="64" t="s">
        <v>281</v>
      </c>
      <c r="I54" s="64" t="s">
        <v>278</v>
      </c>
      <c r="J54" s="64" t="s">
        <v>71</v>
      </c>
      <c r="K54" s="64" t="s">
        <v>279</v>
      </c>
      <c r="L54" s="64" t="s">
        <v>71</v>
      </c>
      <c r="M54" s="64" t="s">
        <v>1304</v>
      </c>
      <c r="O54" s="57">
        <f t="shared" si="4"/>
        <v>2</v>
      </c>
      <c r="P54" s="57" t="str">
        <f t="shared" si="1"/>
        <v>02-2</v>
      </c>
      <c r="Q54" s="64" t="str">
        <f t="shared" si="2"/>
        <v>020202 - Tempelhofer Vorstadt</v>
      </c>
      <c r="R54" s="119"/>
      <c r="S54" s="119"/>
    </row>
    <row r="55" spans="1:19">
      <c r="A55" s="64" t="s">
        <v>71</v>
      </c>
      <c r="B55" s="64" t="s">
        <v>1304</v>
      </c>
      <c r="C55" s="64" t="s">
        <v>277</v>
      </c>
      <c r="D55" s="64" t="s">
        <v>77</v>
      </c>
      <c r="E55" s="64" t="s">
        <v>282</v>
      </c>
      <c r="F55" s="64" t="s">
        <v>280</v>
      </c>
      <c r="G55" s="64" t="s">
        <v>71</v>
      </c>
      <c r="H55" s="64" t="s">
        <v>281</v>
      </c>
      <c r="I55" s="64" t="s">
        <v>278</v>
      </c>
      <c r="J55" s="64" t="s">
        <v>71</v>
      </c>
      <c r="K55" s="64" t="s">
        <v>279</v>
      </c>
      <c r="L55" s="64" t="s">
        <v>71</v>
      </c>
      <c r="M55" s="64" t="s">
        <v>1304</v>
      </c>
      <c r="O55" s="57">
        <f t="shared" si="4"/>
        <v>2</v>
      </c>
      <c r="P55" s="57" t="str">
        <f t="shared" si="1"/>
        <v>02-2</v>
      </c>
      <c r="Q55" s="64" t="str">
        <f t="shared" si="2"/>
        <v>020202 - Tempelhofer Vorstadt</v>
      </c>
      <c r="R55" s="119"/>
      <c r="S55" s="119"/>
    </row>
    <row r="56" spans="1:19">
      <c r="A56" s="64" t="s">
        <v>71</v>
      </c>
      <c r="B56" s="64" t="s">
        <v>1304</v>
      </c>
      <c r="C56" s="64" t="s">
        <v>291</v>
      </c>
      <c r="D56" s="64" t="s">
        <v>79</v>
      </c>
      <c r="E56" s="64" t="s">
        <v>292</v>
      </c>
      <c r="F56" s="64" t="s">
        <v>280</v>
      </c>
      <c r="G56" s="64" t="s">
        <v>71</v>
      </c>
      <c r="H56" s="64" t="s">
        <v>281</v>
      </c>
      <c r="I56" s="64" t="s">
        <v>278</v>
      </c>
      <c r="J56" s="64" t="s">
        <v>71</v>
      </c>
      <c r="K56" s="64" t="s">
        <v>279</v>
      </c>
      <c r="L56" s="64" t="s">
        <v>71</v>
      </c>
      <c r="M56" s="64" t="s">
        <v>1304</v>
      </c>
      <c r="O56" s="57">
        <f t="shared" si="4"/>
        <v>2</v>
      </c>
      <c r="P56" s="57" t="str">
        <f t="shared" si="1"/>
        <v>02-2</v>
      </c>
      <c r="Q56" s="64" t="str">
        <f t="shared" si="2"/>
        <v>020202 - Tempelhofer Vorstadt</v>
      </c>
      <c r="R56" s="119"/>
      <c r="S56" s="119"/>
    </row>
    <row r="57" spans="1:19">
      <c r="A57" s="64" t="s">
        <v>71</v>
      </c>
      <c r="B57" s="64" t="s">
        <v>1304</v>
      </c>
      <c r="C57" s="64" t="s">
        <v>254</v>
      </c>
      <c r="D57" s="64" t="s">
        <v>69</v>
      </c>
      <c r="E57" s="64" t="s">
        <v>259</v>
      </c>
      <c r="F57" s="64" t="s">
        <v>257</v>
      </c>
      <c r="G57" s="64" t="s">
        <v>73</v>
      </c>
      <c r="H57" s="64" t="s">
        <v>258</v>
      </c>
      <c r="I57" s="64" t="s">
        <v>255</v>
      </c>
      <c r="J57" s="64" t="s">
        <v>73</v>
      </c>
      <c r="K57" s="64" t="s">
        <v>256</v>
      </c>
      <c r="L57" s="64" t="s">
        <v>71</v>
      </c>
      <c r="M57" s="64" t="s">
        <v>1304</v>
      </c>
      <c r="O57" s="57">
        <f t="shared" si="4"/>
        <v>3</v>
      </c>
      <c r="P57" s="57" t="str">
        <f t="shared" si="1"/>
        <v>02-3</v>
      </c>
      <c r="Q57" s="64" t="str">
        <f t="shared" si="2"/>
        <v>020303 - Nördliche Luisenstadt</v>
      </c>
      <c r="R57" s="119"/>
      <c r="S57" s="119"/>
    </row>
    <row r="58" spans="1:19">
      <c r="A58" s="64" t="s">
        <v>71</v>
      </c>
      <c r="B58" s="64" t="s">
        <v>1304</v>
      </c>
      <c r="C58" s="64" t="s">
        <v>294</v>
      </c>
      <c r="D58" s="64" t="s">
        <v>71</v>
      </c>
      <c r="E58" s="64" t="s">
        <v>295</v>
      </c>
      <c r="F58" s="64" t="s">
        <v>257</v>
      </c>
      <c r="G58" s="64" t="s">
        <v>73</v>
      </c>
      <c r="H58" s="64" t="s">
        <v>258</v>
      </c>
      <c r="I58" s="64" t="s">
        <v>255</v>
      </c>
      <c r="J58" s="64" t="s">
        <v>73</v>
      </c>
      <c r="K58" s="64" t="s">
        <v>256</v>
      </c>
      <c r="L58" s="64" t="s">
        <v>71</v>
      </c>
      <c r="M58" s="64" t="s">
        <v>1304</v>
      </c>
      <c r="O58" s="57">
        <f t="shared" si="4"/>
        <v>3</v>
      </c>
      <c r="P58" s="57" t="str">
        <f t="shared" si="1"/>
        <v>02-3</v>
      </c>
      <c r="Q58" s="64" t="str">
        <f t="shared" si="2"/>
        <v>020303 - Nördliche Luisenstadt</v>
      </c>
      <c r="R58" s="119"/>
      <c r="S58" s="119"/>
    </row>
    <row r="59" spans="1:19">
      <c r="A59" s="64" t="s">
        <v>71</v>
      </c>
      <c r="B59" s="64" t="s">
        <v>1304</v>
      </c>
      <c r="C59" s="64" t="s">
        <v>296</v>
      </c>
      <c r="D59" s="64" t="s">
        <v>69</v>
      </c>
      <c r="E59" s="64" t="s">
        <v>299</v>
      </c>
      <c r="F59" s="64" t="s">
        <v>297</v>
      </c>
      <c r="G59" s="64" t="s">
        <v>75</v>
      </c>
      <c r="H59" s="64" t="s">
        <v>298</v>
      </c>
      <c r="I59" s="64" t="s">
        <v>255</v>
      </c>
      <c r="J59" s="64" t="s">
        <v>73</v>
      </c>
      <c r="K59" s="64" t="s">
        <v>256</v>
      </c>
      <c r="L59" s="64" t="s">
        <v>71</v>
      </c>
      <c r="M59" s="64" t="s">
        <v>1304</v>
      </c>
      <c r="O59" s="57">
        <f t="shared" si="4"/>
        <v>4</v>
      </c>
      <c r="P59" s="57" t="str">
        <f t="shared" si="1"/>
        <v>02-4</v>
      </c>
      <c r="Q59" s="64" t="str">
        <f t="shared" si="2"/>
        <v>020304 - Südliche Luisenstadt</v>
      </c>
      <c r="R59" s="119"/>
      <c r="S59" s="119"/>
    </row>
    <row r="60" spans="1:19">
      <c r="A60" s="64" t="s">
        <v>71</v>
      </c>
      <c r="B60" s="64" t="s">
        <v>1304</v>
      </c>
      <c r="C60" s="64" t="s">
        <v>301</v>
      </c>
      <c r="D60" s="64" t="s">
        <v>71</v>
      </c>
      <c r="E60" s="64" t="s">
        <v>302</v>
      </c>
      <c r="F60" s="64" t="s">
        <v>297</v>
      </c>
      <c r="G60" s="64" t="s">
        <v>75</v>
      </c>
      <c r="H60" s="64" t="s">
        <v>298</v>
      </c>
      <c r="I60" s="64" t="s">
        <v>255</v>
      </c>
      <c r="J60" s="64" t="s">
        <v>73</v>
      </c>
      <c r="K60" s="64" t="s">
        <v>256</v>
      </c>
      <c r="L60" s="64" t="s">
        <v>71</v>
      </c>
      <c r="M60" s="64" t="s">
        <v>1304</v>
      </c>
      <c r="O60" s="57">
        <f t="shared" si="4"/>
        <v>4</v>
      </c>
      <c r="P60" s="57" t="str">
        <f t="shared" si="1"/>
        <v>02-4</v>
      </c>
      <c r="Q60" s="64" t="str">
        <f t="shared" si="2"/>
        <v>020304 - Südliche Luisenstadt</v>
      </c>
      <c r="R60" s="119"/>
      <c r="S60" s="119"/>
    </row>
    <row r="61" spans="1:19">
      <c r="A61" s="64" t="s">
        <v>71</v>
      </c>
      <c r="B61" s="64" t="s">
        <v>1304</v>
      </c>
      <c r="C61" s="64" t="s">
        <v>260</v>
      </c>
      <c r="D61" s="64" t="s">
        <v>69</v>
      </c>
      <c r="E61" s="64" t="s">
        <v>265</v>
      </c>
      <c r="F61" s="64" t="s">
        <v>263</v>
      </c>
      <c r="G61" s="64" t="s">
        <v>77</v>
      </c>
      <c r="H61" s="64" t="s">
        <v>264</v>
      </c>
      <c r="I61" s="64" t="s">
        <v>261</v>
      </c>
      <c r="J61" s="64" t="s">
        <v>75</v>
      </c>
      <c r="K61" s="64" t="s">
        <v>262</v>
      </c>
      <c r="L61" s="64" t="s">
        <v>71</v>
      </c>
      <c r="M61" s="64" t="s">
        <v>1304</v>
      </c>
      <c r="O61" s="57">
        <f t="shared" si="4"/>
        <v>5</v>
      </c>
      <c r="P61" s="57" t="str">
        <f t="shared" si="1"/>
        <v>02-5</v>
      </c>
      <c r="Q61" s="64" t="str">
        <f t="shared" si="2"/>
        <v>020405 - Karl-Marx-Allee Nord</v>
      </c>
      <c r="R61" s="119"/>
      <c r="S61" s="119"/>
    </row>
    <row r="62" spans="1:19">
      <c r="A62" s="64" t="s">
        <v>71</v>
      </c>
      <c r="B62" s="64" t="s">
        <v>1304</v>
      </c>
      <c r="C62" s="64" t="s">
        <v>1309</v>
      </c>
      <c r="D62" s="64" t="s">
        <v>71</v>
      </c>
      <c r="E62" s="64" t="s">
        <v>637</v>
      </c>
      <c r="F62" s="64" t="s">
        <v>263</v>
      </c>
      <c r="G62" s="64" t="s">
        <v>77</v>
      </c>
      <c r="H62" s="64" t="s">
        <v>264</v>
      </c>
      <c r="I62" s="64" t="s">
        <v>261</v>
      </c>
      <c r="J62" s="64" t="s">
        <v>75</v>
      </c>
      <c r="K62" s="64" t="s">
        <v>262</v>
      </c>
      <c r="L62" s="64" t="s">
        <v>71</v>
      </c>
      <c r="M62" s="64" t="s">
        <v>1304</v>
      </c>
      <c r="O62" s="57">
        <f t="shared" si="4"/>
        <v>5</v>
      </c>
      <c r="P62" s="57" t="str">
        <f t="shared" si="1"/>
        <v>02-5</v>
      </c>
      <c r="Q62" s="64" t="str">
        <f t="shared" si="2"/>
        <v>020405 - Karl-Marx-Allee Nord</v>
      </c>
      <c r="R62" s="119"/>
      <c r="S62" s="119"/>
    </row>
    <row r="63" spans="1:19">
      <c r="A63" s="64" t="s">
        <v>71</v>
      </c>
      <c r="B63" s="64" t="s">
        <v>1304</v>
      </c>
      <c r="C63" s="64" t="s">
        <v>1310</v>
      </c>
      <c r="D63" s="64" t="s">
        <v>73</v>
      </c>
      <c r="E63" s="64" t="s">
        <v>1053</v>
      </c>
      <c r="F63" s="64" t="s">
        <v>263</v>
      </c>
      <c r="G63" s="64" t="s">
        <v>77</v>
      </c>
      <c r="H63" s="64" t="s">
        <v>264</v>
      </c>
      <c r="I63" s="64" t="s">
        <v>261</v>
      </c>
      <c r="J63" s="64" t="s">
        <v>75</v>
      </c>
      <c r="K63" s="64" t="s">
        <v>262</v>
      </c>
      <c r="L63" s="64" t="s">
        <v>71</v>
      </c>
      <c r="M63" s="64" t="s">
        <v>1304</v>
      </c>
      <c r="O63" s="57">
        <f t="shared" si="4"/>
        <v>5</v>
      </c>
      <c r="P63" s="57" t="str">
        <f t="shared" si="1"/>
        <v>02-5</v>
      </c>
      <c r="Q63" s="64" t="str">
        <f t="shared" si="2"/>
        <v>020405 - Karl-Marx-Allee Nord</v>
      </c>
      <c r="R63" s="119"/>
      <c r="S63" s="119"/>
    </row>
    <row r="64" spans="1:19">
      <c r="A64" s="64" t="s">
        <v>71</v>
      </c>
      <c r="B64" s="64" t="s">
        <v>1304</v>
      </c>
      <c r="C64" s="64" t="s">
        <v>1311</v>
      </c>
      <c r="D64" s="64" t="s">
        <v>69</v>
      </c>
      <c r="E64" s="64" t="s">
        <v>1054</v>
      </c>
      <c r="F64" s="64" t="s">
        <v>268</v>
      </c>
      <c r="G64" s="64" t="s">
        <v>81</v>
      </c>
      <c r="H64" s="64" t="s">
        <v>269</v>
      </c>
      <c r="I64" s="64" t="s">
        <v>261</v>
      </c>
      <c r="J64" s="64" t="s">
        <v>75</v>
      </c>
      <c r="K64" s="64" t="s">
        <v>262</v>
      </c>
      <c r="L64" s="64" t="s">
        <v>71</v>
      </c>
      <c r="M64" s="64" t="s">
        <v>1304</v>
      </c>
      <c r="O64" s="57">
        <f t="shared" si="4"/>
        <v>6</v>
      </c>
      <c r="P64" s="57" t="str">
        <f t="shared" si="1"/>
        <v>02-6</v>
      </c>
      <c r="Q64" s="64" t="str">
        <f t="shared" si="2"/>
        <v>020407 - Karl-Marx-Allee Süd</v>
      </c>
      <c r="R64" s="119"/>
      <c r="S64" s="119"/>
    </row>
    <row r="65" spans="1:19">
      <c r="A65" s="64" t="s">
        <v>71</v>
      </c>
      <c r="B65" s="64" t="s">
        <v>1304</v>
      </c>
      <c r="C65" s="64" t="s">
        <v>267</v>
      </c>
      <c r="D65" s="64" t="s">
        <v>71</v>
      </c>
      <c r="E65" s="64" t="s">
        <v>270</v>
      </c>
      <c r="F65" s="64" t="s">
        <v>268</v>
      </c>
      <c r="G65" s="64" t="s">
        <v>81</v>
      </c>
      <c r="H65" s="64" t="s">
        <v>269</v>
      </c>
      <c r="I65" s="64" t="s">
        <v>261</v>
      </c>
      <c r="J65" s="64" t="s">
        <v>75</v>
      </c>
      <c r="K65" s="64" t="s">
        <v>262</v>
      </c>
      <c r="L65" s="64" t="s">
        <v>71</v>
      </c>
      <c r="M65" s="64" t="s">
        <v>1304</v>
      </c>
      <c r="O65" s="57">
        <f t="shared" si="4"/>
        <v>6</v>
      </c>
      <c r="P65" s="57" t="str">
        <f t="shared" si="1"/>
        <v>02-6</v>
      </c>
      <c r="Q65" s="64" t="str">
        <f t="shared" si="2"/>
        <v>020407 - Karl-Marx-Allee Süd</v>
      </c>
      <c r="R65" s="119"/>
      <c r="S65" s="119"/>
    </row>
    <row r="66" spans="1:19">
      <c r="A66" s="64" t="s">
        <v>71</v>
      </c>
      <c r="B66" s="64" t="s">
        <v>1304</v>
      </c>
      <c r="C66" s="64" t="s">
        <v>1312</v>
      </c>
      <c r="D66" s="64" t="s">
        <v>73</v>
      </c>
      <c r="E66" s="64" t="s">
        <v>1055</v>
      </c>
      <c r="F66" s="64" t="s">
        <v>268</v>
      </c>
      <c r="G66" s="64" t="s">
        <v>81</v>
      </c>
      <c r="H66" s="64" t="s">
        <v>269</v>
      </c>
      <c r="I66" s="64" t="s">
        <v>261</v>
      </c>
      <c r="J66" s="64" t="s">
        <v>75</v>
      </c>
      <c r="K66" s="64" t="s">
        <v>262</v>
      </c>
      <c r="L66" s="64" t="s">
        <v>71</v>
      </c>
      <c r="M66" s="64" t="s">
        <v>1304</v>
      </c>
      <c r="O66" s="57">
        <f t="shared" si="4"/>
        <v>6</v>
      </c>
      <c r="P66" s="57" t="str">
        <f t="shared" si="1"/>
        <v>02-6</v>
      </c>
      <c r="Q66" s="64" t="str">
        <f t="shared" si="2"/>
        <v>020407 - Karl-Marx-Allee Süd</v>
      </c>
      <c r="R66" s="119"/>
      <c r="S66" s="119"/>
    </row>
    <row r="67" spans="1:19">
      <c r="A67" s="64" t="s">
        <v>71</v>
      </c>
      <c r="B67" s="64" t="s">
        <v>1304</v>
      </c>
      <c r="C67" s="64" t="s">
        <v>1313</v>
      </c>
      <c r="D67" s="64" t="s">
        <v>69</v>
      </c>
      <c r="E67" s="64" t="s">
        <v>1056</v>
      </c>
      <c r="F67" s="64" t="s">
        <v>304</v>
      </c>
      <c r="G67" s="64" t="s">
        <v>79</v>
      </c>
      <c r="H67" s="64" t="s">
        <v>305</v>
      </c>
      <c r="I67" s="64" t="s">
        <v>272</v>
      </c>
      <c r="J67" s="64" t="s">
        <v>77</v>
      </c>
      <c r="K67" s="64" t="s">
        <v>273</v>
      </c>
      <c r="L67" s="64" t="s">
        <v>71</v>
      </c>
      <c r="M67" s="64" t="s">
        <v>1304</v>
      </c>
      <c r="O67" s="57">
        <f t="shared" si="4"/>
        <v>7</v>
      </c>
      <c r="P67" s="57" t="str">
        <f t="shared" si="1"/>
        <v>02-7</v>
      </c>
      <c r="Q67" s="64" t="str">
        <f t="shared" si="2"/>
        <v>020506 - Frankfurter Allee Nord</v>
      </c>
      <c r="R67" s="119"/>
      <c r="S67" s="119"/>
    </row>
    <row r="68" spans="1:19">
      <c r="A68" s="64" t="s">
        <v>71</v>
      </c>
      <c r="B68" s="64" t="s">
        <v>1304</v>
      </c>
      <c r="C68" s="64" t="s">
        <v>303</v>
      </c>
      <c r="D68" s="64" t="s">
        <v>71</v>
      </c>
      <c r="E68" s="64" t="s">
        <v>306</v>
      </c>
      <c r="F68" s="64" t="s">
        <v>304</v>
      </c>
      <c r="G68" s="64" t="s">
        <v>79</v>
      </c>
      <c r="H68" s="64" t="s">
        <v>305</v>
      </c>
      <c r="I68" s="64" t="s">
        <v>272</v>
      </c>
      <c r="J68" s="64" t="s">
        <v>77</v>
      </c>
      <c r="K68" s="64" t="s">
        <v>273</v>
      </c>
      <c r="L68" s="64" t="s">
        <v>71</v>
      </c>
      <c r="M68" s="64" t="s">
        <v>1304</v>
      </c>
      <c r="O68" s="57">
        <f t="shared" si="4"/>
        <v>7</v>
      </c>
      <c r="P68" s="57" t="str">
        <f t="shared" si="1"/>
        <v>02-7</v>
      </c>
      <c r="Q68" s="64" t="str">
        <f t="shared" si="2"/>
        <v>020506 - Frankfurter Allee Nord</v>
      </c>
      <c r="R68" s="119"/>
      <c r="S68" s="119"/>
    </row>
    <row r="69" spans="1:19">
      <c r="A69" s="64" t="s">
        <v>71</v>
      </c>
      <c r="B69" s="64" t="s">
        <v>1304</v>
      </c>
      <c r="C69" s="64" t="s">
        <v>1314</v>
      </c>
      <c r="D69" s="64" t="s">
        <v>69</v>
      </c>
      <c r="E69" s="64" t="s">
        <v>1057</v>
      </c>
      <c r="F69" s="64" t="s">
        <v>274</v>
      </c>
      <c r="G69" s="64" t="s">
        <v>83</v>
      </c>
      <c r="H69" s="64" t="s">
        <v>275</v>
      </c>
      <c r="I69" s="64" t="s">
        <v>272</v>
      </c>
      <c r="J69" s="64" t="s">
        <v>77</v>
      </c>
      <c r="K69" s="64" t="s">
        <v>273</v>
      </c>
      <c r="L69" s="64" t="s">
        <v>71</v>
      </c>
      <c r="M69" s="64" t="s">
        <v>1304</v>
      </c>
      <c r="O69" s="57">
        <f t="shared" si="4"/>
        <v>8</v>
      </c>
      <c r="P69" s="57" t="str">
        <f t="shared" si="1"/>
        <v>02-8</v>
      </c>
      <c r="Q69" s="64" t="str">
        <f t="shared" si="2"/>
        <v>020508 - Frankfurter Allee Süd FK</v>
      </c>
      <c r="R69" s="119"/>
      <c r="S69" s="119"/>
    </row>
    <row r="70" spans="1:19">
      <c r="A70" s="64" t="s">
        <v>71</v>
      </c>
      <c r="B70" s="64" t="s">
        <v>1304</v>
      </c>
      <c r="C70" s="64" t="s">
        <v>271</v>
      </c>
      <c r="D70" s="64" t="s">
        <v>71</v>
      </c>
      <c r="E70" s="64" t="s">
        <v>276</v>
      </c>
      <c r="F70" s="64" t="s">
        <v>274</v>
      </c>
      <c r="G70" s="64" t="s">
        <v>83</v>
      </c>
      <c r="H70" s="64" t="s">
        <v>275</v>
      </c>
      <c r="I70" s="64" t="s">
        <v>272</v>
      </c>
      <c r="J70" s="64" t="s">
        <v>77</v>
      </c>
      <c r="K70" s="64" t="s">
        <v>273</v>
      </c>
      <c r="L70" s="64" t="s">
        <v>71</v>
      </c>
      <c r="M70" s="64" t="s">
        <v>1304</v>
      </c>
      <c r="O70" s="57">
        <f t="shared" si="4"/>
        <v>8</v>
      </c>
      <c r="P70" s="57" t="str">
        <f t="shared" si="1"/>
        <v>02-8</v>
      </c>
      <c r="Q70" s="64" t="str">
        <f t="shared" si="2"/>
        <v>020508 - Frankfurter Allee Süd FK</v>
      </c>
      <c r="R70" s="119"/>
      <c r="S70" s="119"/>
    </row>
    <row r="71" spans="1:19">
      <c r="A71" s="64" t="s">
        <v>71</v>
      </c>
      <c r="B71" s="64" t="s">
        <v>1304</v>
      </c>
      <c r="C71" s="64" t="s">
        <v>309</v>
      </c>
      <c r="D71" s="64" t="s">
        <v>73</v>
      </c>
      <c r="E71" s="64" t="s">
        <v>310</v>
      </c>
      <c r="F71" s="64" t="s">
        <v>274</v>
      </c>
      <c r="G71" s="64" t="s">
        <v>83</v>
      </c>
      <c r="H71" s="64" t="s">
        <v>275</v>
      </c>
      <c r="I71" s="64" t="s">
        <v>272</v>
      </c>
      <c r="J71" s="64" t="s">
        <v>77</v>
      </c>
      <c r="K71" s="64" t="s">
        <v>273</v>
      </c>
      <c r="L71" s="64" t="s">
        <v>71</v>
      </c>
      <c r="M71" s="64" t="s">
        <v>1304</v>
      </c>
      <c r="O71" s="57">
        <f t="shared" si="4"/>
        <v>8</v>
      </c>
      <c r="P71" s="57" t="str">
        <f t="shared" ref="P71:P134" si="5">L71&amp;"-"&amp;O71</f>
        <v>02-8</v>
      </c>
      <c r="Q71" s="64" t="str">
        <f t="shared" ref="Q71:Q134" si="6">F71&amp;" - "&amp;H71</f>
        <v>020508 - Frankfurter Allee Süd FK</v>
      </c>
      <c r="R71" s="119"/>
      <c r="S71" s="119"/>
    </row>
    <row r="72" spans="1:19">
      <c r="A72" s="64" t="s">
        <v>71</v>
      </c>
      <c r="B72" s="64" t="s">
        <v>1304</v>
      </c>
      <c r="C72" s="64" t="s">
        <v>1315</v>
      </c>
      <c r="D72" s="64" t="s">
        <v>75</v>
      </c>
      <c r="E72" s="64" t="s">
        <v>1058</v>
      </c>
      <c r="F72" s="64" t="s">
        <v>274</v>
      </c>
      <c r="G72" s="64" t="s">
        <v>83</v>
      </c>
      <c r="H72" s="64" t="s">
        <v>275</v>
      </c>
      <c r="I72" s="64" t="s">
        <v>272</v>
      </c>
      <c r="J72" s="64" t="s">
        <v>77</v>
      </c>
      <c r="K72" s="64" t="s">
        <v>273</v>
      </c>
      <c r="L72" s="64" t="s">
        <v>71</v>
      </c>
      <c r="M72" s="64" t="s">
        <v>1304</v>
      </c>
      <c r="O72" s="57">
        <f t="shared" si="4"/>
        <v>8</v>
      </c>
      <c r="P72" s="57" t="str">
        <f t="shared" si="5"/>
        <v>02-8</v>
      </c>
      <c r="Q72" s="64" t="str">
        <f t="shared" si="6"/>
        <v>020508 - Frankfurter Allee Süd FK</v>
      </c>
      <c r="R72" s="119"/>
      <c r="S72" s="119"/>
    </row>
    <row r="73" spans="1:19">
      <c r="A73" s="64" t="s">
        <v>73</v>
      </c>
      <c r="B73" s="64" t="s">
        <v>317</v>
      </c>
      <c r="C73" s="64" t="s">
        <v>1316</v>
      </c>
      <c r="D73" s="64" t="s">
        <v>69</v>
      </c>
      <c r="E73" s="64" t="s">
        <v>1059</v>
      </c>
      <c r="F73" s="64" t="s">
        <v>326</v>
      </c>
      <c r="G73" s="64" t="s">
        <v>69</v>
      </c>
      <c r="H73" s="64" t="s">
        <v>325</v>
      </c>
      <c r="I73" s="64" t="s">
        <v>324</v>
      </c>
      <c r="J73" s="64" t="s">
        <v>69</v>
      </c>
      <c r="K73" s="64" t="s">
        <v>325</v>
      </c>
      <c r="L73" s="64" t="s">
        <v>73</v>
      </c>
      <c r="M73" s="64" t="s">
        <v>317</v>
      </c>
      <c r="O73" s="57">
        <f t="shared" si="4"/>
        <v>1</v>
      </c>
      <c r="P73" s="57" t="str">
        <f t="shared" si="5"/>
        <v>03-1</v>
      </c>
      <c r="Q73" s="64" t="str">
        <f t="shared" si="6"/>
        <v>030101 - Buch</v>
      </c>
      <c r="R73" s="119"/>
      <c r="S73" s="119"/>
    </row>
    <row r="74" spans="1:19">
      <c r="A74" s="64" t="s">
        <v>73</v>
      </c>
      <c r="B74" s="64" t="s">
        <v>317</v>
      </c>
      <c r="C74" s="64" t="s">
        <v>323</v>
      </c>
      <c r="D74" s="64" t="s">
        <v>71</v>
      </c>
      <c r="E74" s="64" t="s">
        <v>325</v>
      </c>
      <c r="F74" s="64" t="s">
        <v>326</v>
      </c>
      <c r="G74" s="64" t="s">
        <v>69</v>
      </c>
      <c r="H74" s="64" t="s">
        <v>325</v>
      </c>
      <c r="I74" s="64" t="s">
        <v>324</v>
      </c>
      <c r="J74" s="64" t="s">
        <v>69</v>
      </c>
      <c r="K74" s="64" t="s">
        <v>325</v>
      </c>
      <c r="L74" s="64" t="s">
        <v>73</v>
      </c>
      <c r="M74" s="64" t="s">
        <v>317</v>
      </c>
      <c r="O74" s="57">
        <f t="shared" si="4"/>
        <v>1</v>
      </c>
      <c r="P74" s="57" t="str">
        <f t="shared" si="5"/>
        <v>03-1</v>
      </c>
      <c r="Q74" s="64" t="str">
        <f t="shared" si="6"/>
        <v>030101 - Buch</v>
      </c>
      <c r="R74" s="119"/>
      <c r="S74" s="119"/>
    </row>
    <row r="75" spans="1:19">
      <c r="A75" s="64" t="s">
        <v>73</v>
      </c>
      <c r="B75" s="64" t="s">
        <v>317</v>
      </c>
      <c r="C75" s="64" t="s">
        <v>1317</v>
      </c>
      <c r="D75" s="64" t="s">
        <v>75</v>
      </c>
      <c r="E75" s="64" t="s">
        <v>1060</v>
      </c>
      <c r="F75" s="64" t="s">
        <v>326</v>
      </c>
      <c r="G75" s="64" t="s">
        <v>69</v>
      </c>
      <c r="H75" s="64" t="s">
        <v>325</v>
      </c>
      <c r="I75" s="64" t="s">
        <v>324</v>
      </c>
      <c r="J75" s="64" t="s">
        <v>69</v>
      </c>
      <c r="K75" s="64" t="s">
        <v>325</v>
      </c>
      <c r="L75" s="64" t="s">
        <v>73</v>
      </c>
      <c r="M75" s="64" t="s">
        <v>317</v>
      </c>
      <c r="O75" s="57">
        <f t="shared" si="4"/>
        <v>1</v>
      </c>
      <c r="P75" s="57" t="str">
        <f t="shared" si="5"/>
        <v>03-1</v>
      </c>
      <c r="Q75" s="64" t="str">
        <f t="shared" si="6"/>
        <v>030101 - Buch</v>
      </c>
      <c r="R75" s="119"/>
      <c r="S75" s="119"/>
    </row>
    <row r="76" spans="1:19">
      <c r="A76" s="64" t="s">
        <v>73</v>
      </c>
      <c r="B76" s="64" t="s">
        <v>317</v>
      </c>
      <c r="C76" s="64" t="s">
        <v>1318</v>
      </c>
      <c r="D76" s="64" t="s">
        <v>73</v>
      </c>
      <c r="E76" s="64" t="s">
        <v>1061</v>
      </c>
      <c r="F76" s="64" t="s">
        <v>330</v>
      </c>
      <c r="G76" s="64" t="s">
        <v>71</v>
      </c>
      <c r="H76" s="64" t="s">
        <v>331</v>
      </c>
      <c r="I76" s="64" t="s">
        <v>328</v>
      </c>
      <c r="J76" s="64" t="s">
        <v>71</v>
      </c>
      <c r="K76" s="64" t="s">
        <v>329</v>
      </c>
      <c r="L76" s="64" t="s">
        <v>73</v>
      </c>
      <c r="M76" s="64" t="s">
        <v>317</v>
      </c>
      <c r="O76" s="57">
        <f t="shared" si="4"/>
        <v>2</v>
      </c>
      <c r="P76" s="57" t="str">
        <f t="shared" si="5"/>
        <v>03-2</v>
      </c>
      <c r="Q76" s="64" t="str">
        <f t="shared" si="6"/>
        <v>030202 - Blankenfelde/Niederschönhausen</v>
      </c>
      <c r="R76" s="119"/>
      <c r="S76" s="119"/>
    </row>
    <row r="77" spans="1:19">
      <c r="A77" s="64" t="s">
        <v>73</v>
      </c>
      <c r="B77" s="64" t="s">
        <v>317</v>
      </c>
      <c r="C77" s="64" t="s">
        <v>1319</v>
      </c>
      <c r="D77" s="64" t="s">
        <v>85</v>
      </c>
      <c r="E77" s="64" t="s">
        <v>1062</v>
      </c>
      <c r="F77" s="64" t="s">
        <v>330</v>
      </c>
      <c r="G77" s="64" t="s">
        <v>71</v>
      </c>
      <c r="H77" s="64" t="s">
        <v>331</v>
      </c>
      <c r="I77" s="64" t="s">
        <v>328</v>
      </c>
      <c r="J77" s="64" t="s">
        <v>71</v>
      </c>
      <c r="K77" s="64" t="s">
        <v>329</v>
      </c>
      <c r="L77" s="64" t="s">
        <v>73</v>
      </c>
      <c r="M77" s="64" t="s">
        <v>317</v>
      </c>
      <c r="O77" s="57">
        <f t="shared" si="4"/>
        <v>2</v>
      </c>
      <c r="P77" s="57" t="str">
        <f t="shared" si="5"/>
        <v>03-2</v>
      </c>
      <c r="Q77" s="64" t="str">
        <f t="shared" si="6"/>
        <v>030202 - Blankenfelde/Niederschönhausen</v>
      </c>
      <c r="R77" s="119"/>
      <c r="S77" s="119"/>
    </row>
    <row r="78" spans="1:19">
      <c r="A78" s="64" t="s">
        <v>73</v>
      </c>
      <c r="B78" s="64" t="s">
        <v>317</v>
      </c>
      <c r="C78" s="64" t="s">
        <v>327</v>
      </c>
      <c r="D78" s="64" t="s">
        <v>87</v>
      </c>
      <c r="E78" s="64" t="s">
        <v>332</v>
      </c>
      <c r="F78" s="64" t="s">
        <v>330</v>
      </c>
      <c r="G78" s="64" t="s">
        <v>71</v>
      </c>
      <c r="H78" s="64" t="s">
        <v>331</v>
      </c>
      <c r="I78" s="64" t="s">
        <v>328</v>
      </c>
      <c r="J78" s="64" t="s">
        <v>71</v>
      </c>
      <c r="K78" s="64" t="s">
        <v>329</v>
      </c>
      <c r="L78" s="64" t="s">
        <v>73</v>
      </c>
      <c r="M78" s="64" t="s">
        <v>317</v>
      </c>
      <c r="O78" s="57">
        <f t="shared" si="4"/>
        <v>2</v>
      </c>
      <c r="P78" s="57" t="str">
        <f t="shared" si="5"/>
        <v>03-2</v>
      </c>
      <c r="Q78" s="64" t="str">
        <f t="shared" si="6"/>
        <v>030202 - Blankenfelde/Niederschönhausen</v>
      </c>
      <c r="R78" s="119"/>
      <c r="S78" s="119"/>
    </row>
    <row r="79" spans="1:19">
      <c r="A79" s="64" t="s">
        <v>73</v>
      </c>
      <c r="B79" s="64" t="s">
        <v>317</v>
      </c>
      <c r="C79" s="64" t="s">
        <v>333</v>
      </c>
      <c r="D79" s="64" t="s">
        <v>81</v>
      </c>
      <c r="E79" s="64" t="s">
        <v>335</v>
      </c>
      <c r="F79" s="64" t="s">
        <v>334</v>
      </c>
      <c r="G79" s="64" t="s">
        <v>73</v>
      </c>
      <c r="H79" s="64" t="s">
        <v>335</v>
      </c>
      <c r="I79" s="64" t="s">
        <v>328</v>
      </c>
      <c r="J79" s="64" t="s">
        <v>71</v>
      </c>
      <c r="K79" s="64" t="s">
        <v>329</v>
      </c>
      <c r="L79" s="64" t="s">
        <v>73</v>
      </c>
      <c r="M79" s="64" t="s">
        <v>317</v>
      </c>
      <c r="O79" s="57">
        <f t="shared" si="4"/>
        <v>3</v>
      </c>
      <c r="P79" s="57" t="str">
        <f t="shared" si="5"/>
        <v>03-3</v>
      </c>
      <c r="Q79" s="64" t="str">
        <f t="shared" si="6"/>
        <v>030203 - Buchholz</v>
      </c>
      <c r="R79" s="119"/>
      <c r="S79" s="119"/>
    </row>
    <row r="80" spans="1:19">
      <c r="A80" s="64" t="s">
        <v>73</v>
      </c>
      <c r="B80" s="64" t="s">
        <v>317</v>
      </c>
      <c r="C80" s="64" t="s">
        <v>336</v>
      </c>
      <c r="D80" s="64" t="s">
        <v>77</v>
      </c>
      <c r="E80" s="64" t="s">
        <v>1063</v>
      </c>
      <c r="F80" s="64" t="s">
        <v>339</v>
      </c>
      <c r="G80" s="64" t="s">
        <v>75</v>
      </c>
      <c r="H80" s="64" t="s">
        <v>340</v>
      </c>
      <c r="I80" s="64" t="s">
        <v>337</v>
      </c>
      <c r="J80" s="64" t="s">
        <v>73</v>
      </c>
      <c r="K80" s="64" t="s">
        <v>338</v>
      </c>
      <c r="L80" s="64" t="s">
        <v>73</v>
      </c>
      <c r="M80" s="64" t="s">
        <v>317</v>
      </c>
      <c r="O80" s="57">
        <f t="shared" si="4"/>
        <v>4</v>
      </c>
      <c r="P80" s="57" t="str">
        <f t="shared" si="5"/>
        <v>03-4</v>
      </c>
      <c r="Q80" s="64" t="str">
        <f t="shared" si="6"/>
        <v>030304 - Karow</v>
      </c>
      <c r="R80" s="119"/>
      <c r="S80" s="119"/>
    </row>
    <row r="81" spans="1:19">
      <c r="A81" s="64" t="s">
        <v>73</v>
      </c>
      <c r="B81" s="64" t="s">
        <v>317</v>
      </c>
      <c r="C81" s="64" t="s">
        <v>1320</v>
      </c>
      <c r="D81" s="64" t="s">
        <v>79</v>
      </c>
      <c r="E81" s="64" t="s">
        <v>1064</v>
      </c>
      <c r="F81" s="64" t="s">
        <v>339</v>
      </c>
      <c r="G81" s="64" t="s">
        <v>75</v>
      </c>
      <c r="H81" s="64" t="s">
        <v>340</v>
      </c>
      <c r="I81" s="64" t="s">
        <v>337</v>
      </c>
      <c r="J81" s="64" t="s">
        <v>73</v>
      </c>
      <c r="K81" s="64" t="s">
        <v>338</v>
      </c>
      <c r="L81" s="64" t="s">
        <v>73</v>
      </c>
      <c r="M81" s="64" t="s">
        <v>317</v>
      </c>
      <c r="O81" s="57">
        <f t="shared" si="4"/>
        <v>4</v>
      </c>
      <c r="P81" s="57" t="str">
        <f t="shared" si="5"/>
        <v>03-4</v>
      </c>
      <c r="Q81" s="64" t="str">
        <f t="shared" si="6"/>
        <v>030304 - Karow</v>
      </c>
      <c r="R81" s="119"/>
      <c r="S81" s="119"/>
    </row>
    <row r="82" spans="1:19">
      <c r="A82" s="64" t="s">
        <v>73</v>
      </c>
      <c r="B82" s="64" t="s">
        <v>317</v>
      </c>
      <c r="C82" s="64" t="s">
        <v>355</v>
      </c>
      <c r="D82" s="64" t="s">
        <v>89</v>
      </c>
      <c r="E82" s="64" t="s">
        <v>358</v>
      </c>
      <c r="F82" s="64" t="s">
        <v>356</v>
      </c>
      <c r="G82" s="64" t="s">
        <v>81</v>
      </c>
      <c r="H82" s="64" t="s">
        <v>357</v>
      </c>
      <c r="I82" s="64" t="s">
        <v>337</v>
      </c>
      <c r="J82" s="64" t="s">
        <v>73</v>
      </c>
      <c r="K82" s="64" t="s">
        <v>338</v>
      </c>
      <c r="L82" s="64" t="s">
        <v>73</v>
      </c>
      <c r="M82" s="64" t="s">
        <v>317</v>
      </c>
      <c r="O82" s="57">
        <f t="shared" si="4"/>
        <v>5</v>
      </c>
      <c r="P82" s="57" t="str">
        <f t="shared" si="5"/>
        <v>03-5</v>
      </c>
      <c r="Q82" s="64" t="str">
        <f t="shared" si="6"/>
        <v>030307 - Blankenburg/Heinersdorf/Märchenland</v>
      </c>
      <c r="R82" s="119"/>
      <c r="S82" s="119"/>
    </row>
    <row r="83" spans="1:19">
      <c r="A83" s="64" t="s">
        <v>73</v>
      </c>
      <c r="B83" s="64" t="s">
        <v>317</v>
      </c>
      <c r="C83" s="64" t="s">
        <v>406</v>
      </c>
      <c r="D83" s="64" t="s">
        <v>97</v>
      </c>
      <c r="E83" s="64" t="s">
        <v>407</v>
      </c>
      <c r="F83" s="64" t="s">
        <v>356</v>
      </c>
      <c r="G83" s="64" t="s">
        <v>81</v>
      </c>
      <c r="H83" s="64" t="s">
        <v>357</v>
      </c>
      <c r="I83" s="64" t="s">
        <v>337</v>
      </c>
      <c r="J83" s="64" t="s">
        <v>73</v>
      </c>
      <c r="K83" s="64" t="s">
        <v>338</v>
      </c>
      <c r="L83" s="64" t="s">
        <v>73</v>
      </c>
      <c r="M83" s="64" t="s">
        <v>317</v>
      </c>
      <c r="O83" s="57">
        <f t="shared" si="4"/>
        <v>5</v>
      </c>
      <c r="P83" s="57" t="str">
        <f t="shared" si="5"/>
        <v>03-5</v>
      </c>
      <c r="Q83" s="64" t="str">
        <f t="shared" si="6"/>
        <v>030307 - Blankenburg/Heinersdorf/Märchenland</v>
      </c>
      <c r="R83" s="119"/>
      <c r="S83" s="119"/>
    </row>
    <row r="84" spans="1:19">
      <c r="A84" s="64" t="s">
        <v>73</v>
      </c>
      <c r="B84" s="64" t="s">
        <v>317</v>
      </c>
      <c r="C84" s="64" t="s">
        <v>1321</v>
      </c>
      <c r="D84" s="64" t="s">
        <v>99</v>
      </c>
      <c r="E84" s="64" t="s">
        <v>1065</v>
      </c>
      <c r="F84" s="64" t="s">
        <v>356</v>
      </c>
      <c r="G84" s="64" t="s">
        <v>81</v>
      </c>
      <c r="H84" s="64" t="s">
        <v>357</v>
      </c>
      <c r="I84" s="64" t="s">
        <v>337</v>
      </c>
      <c r="J84" s="64" t="s">
        <v>73</v>
      </c>
      <c r="K84" s="64" t="s">
        <v>338</v>
      </c>
      <c r="L84" s="64" t="s">
        <v>73</v>
      </c>
      <c r="M84" s="64" t="s">
        <v>317</v>
      </c>
      <c r="O84" s="57">
        <f t="shared" si="4"/>
        <v>5</v>
      </c>
      <c r="P84" s="57" t="str">
        <f t="shared" si="5"/>
        <v>03-5</v>
      </c>
      <c r="Q84" s="64" t="str">
        <f t="shared" si="6"/>
        <v>030307 - Blankenburg/Heinersdorf/Märchenland</v>
      </c>
      <c r="R84" s="119"/>
      <c r="S84" s="119"/>
    </row>
    <row r="85" spans="1:19">
      <c r="A85" s="64" t="s">
        <v>73</v>
      </c>
      <c r="B85" s="64" t="s">
        <v>317</v>
      </c>
      <c r="C85" s="64" t="s">
        <v>341</v>
      </c>
      <c r="D85" s="64" t="s">
        <v>83</v>
      </c>
      <c r="E85" s="64" t="s">
        <v>346</v>
      </c>
      <c r="F85" s="64" t="s">
        <v>344</v>
      </c>
      <c r="G85" s="64" t="s">
        <v>77</v>
      </c>
      <c r="H85" s="64" t="s">
        <v>345</v>
      </c>
      <c r="I85" s="64" t="s">
        <v>342</v>
      </c>
      <c r="J85" s="64" t="s">
        <v>75</v>
      </c>
      <c r="K85" s="64" t="s">
        <v>343</v>
      </c>
      <c r="L85" s="64" t="s">
        <v>73</v>
      </c>
      <c r="M85" s="64" t="s">
        <v>317</v>
      </c>
      <c r="O85" s="57">
        <f t="shared" si="4"/>
        <v>6</v>
      </c>
      <c r="P85" s="57" t="str">
        <f t="shared" si="5"/>
        <v>03-6</v>
      </c>
      <c r="Q85" s="64" t="str">
        <f t="shared" si="6"/>
        <v>030405 - Schönholz/Wilhelmsruh/Rosenthal</v>
      </c>
      <c r="R85" s="119"/>
      <c r="S85" s="119"/>
    </row>
    <row r="86" spans="1:19">
      <c r="A86" s="64" t="s">
        <v>73</v>
      </c>
      <c r="B86" s="64" t="s">
        <v>317</v>
      </c>
      <c r="C86" s="64" t="s">
        <v>348</v>
      </c>
      <c r="D86" s="64" t="s">
        <v>91</v>
      </c>
      <c r="E86" s="64" t="s">
        <v>349</v>
      </c>
      <c r="F86" s="64" t="s">
        <v>344</v>
      </c>
      <c r="G86" s="64" t="s">
        <v>77</v>
      </c>
      <c r="H86" s="64" t="s">
        <v>345</v>
      </c>
      <c r="I86" s="64" t="s">
        <v>342</v>
      </c>
      <c r="J86" s="64" t="s">
        <v>75</v>
      </c>
      <c r="K86" s="64" t="s">
        <v>343</v>
      </c>
      <c r="L86" s="64" t="s">
        <v>73</v>
      </c>
      <c r="M86" s="64" t="s">
        <v>317</v>
      </c>
      <c r="O86" s="57">
        <f t="shared" si="4"/>
        <v>6</v>
      </c>
      <c r="P86" s="57" t="str">
        <f t="shared" si="5"/>
        <v>03-6</v>
      </c>
      <c r="Q86" s="64" t="str">
        <f t="shared" si="6"/>
        <v>030405 - Schönholz/Wilhelmsruh/Rosenthal</v>
      </c>
      <c r="R86" s="119"/>
      <c r="S86" s="119"/>
    </row>
    <row r="87" spans="1:19">
      <c r="A87" s="64" t="s">
        <v>73</v>
      </c>
      <c r="B87" s="64" t="s">
        <v>317</v>
      </c>
      <c r="C87" s="64" t="s">
        <v>350</v>
      </c>
      <c r="D87" s="64" t="s">
        <v>93</v>
      </c>
      <c r="E87" s="64" t="s">
        <v>351</v>
      </c>
      <c r="F87" s="64" t="s">
        <v>344</v>
      </c>
      <c r="G87" s="64" t="s">
        <v>77</v>
      </c>
      <c r="H87" s="64" t="s">
        <v>345</v>
      </c>
      <c r="I87" s="64" t="s">
        <v>342</v>
      </c>
      <c r="J87" s="64" t="s">
        <v>75</v>
      </c>
      <c r="K87" s="64" t="s">
        <v>343</v>
      </c>
      <c r="L87" s="64" t="s">
        <v>73</v>
      </c>
      <c r="M87" s="64" t="s">
        <v>317</v>
      </c>
      <c r="O87" s="57">
        <f t="shared" si="4"/>
        <v>6</v>
      </c>
      <c r="P87" s="57" t="str">
        <f t="shared" si="5"/>
        <v>03-6</v>
      </c>
      <c r="Q87" s="64" t="str">
        <f t="shared" si="6"/>
        <v>030405 - Schönholz/Wilhelmsruh/Rosenthal</v>
      </c>
      <c r="R87" s="119"/>
      <c r="S87" s="119"/>
    </row>
    <row r="88" spans="1:19">
      <c r="A88" s="64" t="s">
        <v>73</v>
      </c>
      <c r="B88" s="64" t="s">
        <v>317</v>
      </c>
      <c r="C88" s="64" t="s">
        <v>352</v>
      </c>
      <c r="D88" s="64" t="s">
        <v>95</v>
      </c>
      <c r="E88" s="64" t="s">
        <v>354</v>
      </c>
      <c r="F88" s="64" t="s">
        <v>353</v>
      </c>
      <c r="G88" s="64" t="s">
        <v>79</v>
      </c>
      <c r="H88" s="64" t="s">
        <v>354</v>
      </c>
      <c r="I88" s="64" t="s">
        <v>342</v>
      </c>
      <c r="J88" s="64" t="s">
        <v>75</v>
      </c>
      <c r="K88" s="64" t="s">
        <v>343</v>
      </c>
      <c r="L88" s="64" t="s">
        <v>73</v>
      </c>
      <c r="M88" s="64" t="s">
        <v>317</v>
      </c>
      <c r="O88" s="57">
        <f t="shared" si="4"/>
        <v>7</v>
      </c>
      <c r="P88" s="57" t="str">
        <f t="shared" si="5"/>
        <v>03-7</v>
      </c>
      <c r="Q88" s="64" t="str">
        <f t="shared" si="6"/>
        <v>030406 - Pankow Zentrum</v>
      </c>
      <c r="R88" s="119"/>
      <c r="S88" s="119"/>
    </row>
    <row r="89" spans="1:19">
      <c r="A89" s="64" t="s">
        <v>73</v>
      </c>
      <c r="B89" s="64" t="s">
        <v>317</v>
      </c>
      <c r="C89" s="64" t="s">
        <v>359</v>
      </c>
      <c r="D89" s="64" t="s">
        <v>779</v>
      </c>
      <c r="E89" s="64" t="s">
        <v>361</v>
      </c>
      <c r="F89" s="64" t="s">
        <v>360</v>
      </c>
      <c r="G89" s="64" t="s">
        <v>83</v>
      </c>
      <c r="H89" s="64" t="s">
        <v>361</v>
      </c>
      <c r="I89" s="64" t="s">
        <v>342</v>
      </c>
      <c r="J89" s="64" t="s">
        <v>75</v>
      </c>
      <c r="K89" s="64" t="s">
        <v>343</v>
      </c>
      <c r="L89" s="64" t="s">
        <v>73</v>
      </c>
      <c r="M89" s="64" t="s">
        <v>317</v>
      </c>
      <c r="O89" s="57">
        <f t="shared" si="4"/>
        <v>8</v>
      </c>
      <c r="P89" s="57" t="str">
        <f t="shared" si="5"/>
        <v>03-8</v>
      </c>
      <c r="Q89" s="64" t="str">
        <f t="shared" si="6"/>
        <v>030408 - Pankow Süd</v>
      </c>
      <c r="R89" s="119"/>
      <c r="S89" s="119"/>
    </row>
    <row r="90" spans="1:19">
      <c r="A90" s="64" t="s">
        <v>73</v>
      </c>
      <c r="B90" s="64" t="s">
        <v>317</v>
      </c>
      <c r="C90" s="64" t="s">
        <v>1322</v>
      </c>
      <c r="D90" s="64" t="s">
        <v>307</v>
      </c>
      <c r="E90" s="64" t="s">
        <v>1066</v>
      </c>
      <c r="F90" s="64" t="s">
        <v>365</v>
      </c>
      <c r="G90" s="64" t="s">
        <v>85</v>
      </c>
      <c r="H90" s="64" t="s">
        <v>366</v>
      </c>
      <c r="I90" s="64" t="s">
        <v>363</v>
      </c>
      <c r="J90" s="64" t="s">
        <v>77</v>
      </c>
      <c r="K90" s="64" t="s">
        <v>364</v>
      </c>
      <c r="L90" s="64" t="s">
        <v>73</v>
      </c>
      <c r="M90" s="64" t="s">
        <v>317</v>
      </c>
      <c r="O90" s="57">
        <f t="shared" si="4"/>
        <v>9</v>
      </c>
      <c r="P90" s="57" t="str">
        <f t="shared" si="5"/>
        <v>03-9</v>
      </c>
      <c r="Q90" s="64" t="str">
        <f t="shared" si="6"/>
        <v>030509 - Weißensee</v>
      </c>
      <c r="R90" s="119"/>
      <c r="S90" s="119"/>
    </row>
    <row r="91" spans="1:19">
      <c r="A91" s="64" t="s">
        <v>73</v>
      </c>
      <c r="B91" s="64" t="s">
        <v>317</v>
      </c>
      <c r="C91" s="64" t="s">
        <v>1323</v>
      </c>
      <c r="D91" s="64" t="s">
        <v>224</v>
      </c>
      <c r="E91" s="64" t="s">
        <v>1067</v>
      </c>
      <c r="F91" s="64" t="s">
        <v>365</v>
      </c>
      <c r="G91" s="64" t="s">
        <v>85</v>
      </c>
      <c r="H91" s="64" t="s">
        <v>366</v>
      </c>
      <c r="I91" s="64" t="s">
        <v>363</v>
      </c>
      <c r="J91" s="64" t="s">
        <v>77</v>
      </c>
      <c r="K91" s="64" t="s">
        <v>364</v>
      </c>
      <c r="L91" s="64" t="s">
        <v>73</v>
      </c>
      <c r="M91" s="64" t="s">
        <v>317</v>
      </c>
      <c r="O91" s="57">
        <f t="shared" si="4"/>
        <v>9</v>
      </c>
      <c r="P91" s="57" t="str">
        <f t="shared" si="5"/>
        <v>03-9</v>
      </c>
      <c r="Q91" s="64" t="str">
        <f t="shared" si="6"/>
        <v>030509 - Weißensee</v>
      </c>
      <c r="R91" s="119"/>
      <c r="S91" s="119"/>
    </row>
    <row r="92" spans="1:19">
      <c r="A92" s="64" t="s">
        <v>73</v>
      </c>
      <c r="B92" s="64" t="s">
        <v>317</v>
      </c>
      <c r="C92" s="64" t="s">
        <v>371</v>
      </c>
      <c r="D92" s="64" t="s">
        <v>628</v>
      </c>
      <c r="E92" s="64" t="s">
        <v>372</v>
      </c>
      <c r="F92" s="64" t="s">
        <v>365</v>
      </c>
      <c r="G92" s="64" t="s">
        <v>85</v>
      </c>
      <c r="H92" s="64" t="s">
        <v>366</v>
      </c>
      <c r="I92" s="64" t="s">
        <v>363</v>
      </c>
      <c r="J92" s="64" t="s">
        <v>77</v>
      </c>
      <c r="K92" s="64" t="s">
        <v>364</v>
      </c>
      <c r="L92" s="64" t="s">
        <v>73</v>
      </c>
      <c r="M92" s="64" t="s">
        <v>317</v>
      </c>
      <c r="O92" s="57">
        <f t="shared" si="4"/>
        <v>9</v>
      </c>
      <c r="P92" s="57" t="str">
        <f t="shared" si="5"/>
        <v>03-9</v>
      </c>
      <c r="Q92" s="64" t="str">
        <f t="shared" si="6"/>
        <v>030509 - Weißensee</v>
      </c>
      <c r="R92" s="119"/>
      <c r="S92" s="119"/>
    </row>
    <row r="93" spans="1:19">
      <c r="A93" s="64" t="s">
        <v>73</v>
      </c>
      <c r="B93" s="64" t="s">
        <v>317</v>
      </c>
      <c r="C93" s="64" t="s">
        <v>362</v>
      </c>
      <c r="D93" s="64" t="s">
        <v>1324</v>
      </c>
      <c r="E93" s="64" t="s">
        <v>367</v>
      </c>
      <c r="F93" s="64" t="s">
        <v>365</v>
      </c>
      <c r="G93" s="64" t="s">
        <v>85</v>
      </c>
      <c r="H93" s="64" t="s">
        <v>366</v>
      </c>
      <c r="I93" s="64" t="s">
        <v>363</v>
      </c>
      <c r="J93" s="64" t="s">
        <v>77</v>
      </c>
      <c r="K93" s="64" t="s">
        <v>364</v>
      </c>
      <c r="L93" s="64" t="s">
        <v>73</v>
      </c>
      <c r="M93" s="64" t="s">
        <v>317</v>
      </c>
      <c r="O93" s="57">
        <f t="shared" si="4"/>
        <v>9</v>
      </c>
      <c r="P93" s="57" t="str">
        <f t="shared" si="5"/>
        <v>03-9</v>
      </c>
      <c r="Q93" s="64" t="str">
        <f t="shared" si="6"/>
        <v>030509 - Weißensee</v>
      </c>
      <c r="R93" s="119"/>
      <c r="S93" s="119"/>
    </row>
    <row r="94" spans="1:19">
      <c r="A94" s="64" t="s">
        <v>73</v>
      </c>
      <c r="B94" s="64" t="s">
        <v>317</v>
      </c>
      <c r="C94" s="64" t="s">
        <v>368</v>
      </c>
      <c r="D94" s="64" t="s">
        <v>250</v>
      </c>
      <c r="E94" s="64" t="s">
        <v>369</v>
      </c>
      <c r="F94" s="64" t="s">
        <v>365</v>
      </c>
      <c r="G94" s="64" t="s">
        <v>85</v>
      </c>
      <c r="H94" s="64" t="s">
        <v>366</v>
      </c>
      <c r="I94" s="64" t="s">
        <v>363</v>
      </c>
      <c r="J94" s="64" t="s">
        <v>77</v>
      </c>
      <c r="K94" s="64" t="s">
        <v>364</v>
      </c>
      <c r="L94" s="64" t="s">
        <v>73</v>
      </c>
      <c r="M94" s="64" t="s">
        <v>317</v>
      </c>
      <c r="O94" s="57">
        <f t="shared" si="4"/>
        <v>9</v>
      </c>
      <c r="P94" s="57" t="str">
        <f t="shared" si="5"/>
        <v>03-9</v>
      </c>
      <c r="Q94" s="64" t="str">
        <f t="shared" si="6"/>
        <v>030509 - Weißensee</v>
      </c>
      <c r="R94" s="119"/>
      <c r="S94" s="119"/>
    </row>
    <row r="95" spans="1:19">
      <c r="A95" s="64" t="s">
        <v>73</v>
      </c>
      <c r="B95" s="64" t="s">
        <v>317</v>
      </c>
      <c r="C95" s="64" t="s">
        <v>1325</v>
      </c>
      <c r="D95" s="64" t="s">
        <v>101</v>
      </c>
      <c r="E95" s="64" t="s">
        <v>1068</v>
      </c>
      <c r="F95" s="64" t="s">
        <v>374</v>
      </c>
      <c r="G95" s="64" t="s">
        <v>87</v>
      </c>
      <c r="H95" s="64" t="s">
        <v>375</v>
      </c>
      <c r="I95" s="64" t="s">
        <v>363</v>
      </c>
      <c r="J95" s="64" t="s">
        <v>77</v>
      </c>
      <c r="K95" s="64" t="s">
        <v>364</v>
      </c>
      <c r="L95" s="64" t="s">
        <v>73</v>
      </c>
      <c r="M95" s="64" t="s">
        <v>317</v>
      </c>
      <c r="O95" s="57">
        <f t="shared" si="4"/>
        <v>10</v>
      </c>
      <c r="P95" s="57" t="str">
        <f t="shared" si="5"/>
        <v>03-10</v>
      </c>
      <c r="Q95" s="64" t="str">
        <f t="shared" si="6"/>
        <v>030510 - Weißensee Ost</v>
      </c>
      <c r="R95" s="119"/>
      <c r="S95" s="119"/>
    </row>
    <row r="96" spans="1:19">
      <c r="A96" s="64" t="s">
        <v>73</v>
      </c>
      <c r="B96" s="64" t="s">
        <v>317</v>
      </c>
      <c r="C96" s="64" t="s">
        <v>373</v>
      </c>
      <c r="D96" s="64" t="s">
        <v>242</v>
      </c>
      <c r="E96" s="64" t="s">
        <v>376</v>
      </c>
      <c r="F96" s="64" t="s">
        <v>374</v>
      </c>
      <c r="G96" s="64" t="s">
        <v>87</v>
      </c>
      <c r="H96" s="64" t="s">
        <v>375</v>
      </c>
      <c r="I96" s="64" t="s">
        <v>363</v>
      </c>
      <c r="J96" s="64" t="s">
        <v>77</v>
      </c>
      <c r="K96" s="64" t="s">
        <v>364</v>
      </c>
      <c r="L96" s="64" t="s">
        <v>73</v>
      </c>
      <c r="M96" s="64" t="s">
        <v>317</v>
      </c>
      <c r="O96" s="57">
        <f t="shared" si="4"/>
        <v>10</v>
      </c>
      <c r="P96" s="57" t="str">
        <f t="shared" si="5"/>
        <v>03-10</v>
      </c>
      <c r="Q96" s="64" t="str">
        <f t="shared" si="6"/>
        <v>030510 - Weißensee Ost</v>
      </c>
      <c r="R96" s="119"/>
      <c r="S96" s="119"/>
    </row>
    <row r="97" spans="1:19">
      <c r="A97" s="64" t="s">
        <v>73</v>
      </c>
      <c r="B97" s="64" t="s">
        <v>317</v>
      </c>
      <c r="C97" s="64" t="s">
        <v>1326</v>
      </c>
      <c r="D97" s="64" t="s">
        <v>238</v>
      </c>
      <c r="E97" s="64" t="s">
        <v>1069</v>
      </c>
      <c r="F97" s="64" t="s">
        <v>374</v>
      </c>
      <c r="G97" s="64" t="s">
        <v>87</v>
      </c>
      <c r="H97" s="64" t="s">
        <v>375</v>
      </c>
      <c r="I97" s="64" t="s">
        <v>363</v>
      </c>
      <c r="J97" s="64" t="s">
        <v>77</v>
      </c>
      <c r="K97" s="64" t="s">
        <v>364</v>
      </c>
      <c r="L97" s="64" t="s">
        <v>73</v>
      </c>
      <c r="M97" s="64" t="s">
        <v>317</v>
      </c>
      <c r="O97" s="57">
        <f t="shared" si="4"/>
        <v>10</v>
      </c>
      <c r="P97" s="57" t="str">
        <f t="shared" si="5"/>
        <v>03-10</v>
      </c>
      <c r="Q97" s="64" t="str">
        <f t="shared" si="6"/>
        <v>030510 - Weißensee Ost</v>
      </c>
      <c r="R97" s="119"/>
      <c r="S97" s="119"/>
    </row>
    <row r="98" spans="1:19">
      <c r="A98" s="64" t="s">
        <v>73</v>
      </c>
      <c r="B98" s="64" t="s">
        <v>317</v>
      </c>
      <c r="C98" s="64" t="s">
        <v>377</v>
      </c>
      <c r="D98" s="64" t="s">
        <v>210</v>
      </c>
      <c r="E98" s="64" t="s">
        <v>382</v>
      </c>
      <c r="F98" s="64" t="s">
        <v>380</v>
      </c>
      <c r="G98" s="64" t="s">
        <v>89</v>
      </c>
      <c r="H98" s="64" t="s">
        <v>381</v>
      </c>
      <c r="I98" s="64" t="s">
        <v>378</v>
      </c>
      <c r="J98" s="64" t="s">
        <v>79</v>
      </c>
      <c r="K98" s="64" t="s">
        <v>379</v>
      </c>
      <c r="L98" s="64" t="s">
        <v>73</v>
      </c>
      <c r="M98" s="64" t="s">
        <v>317</v>
      </c>
      <c r="O98" s="57">
        <f t="shared" si="4"/>
        <v>11</v>
      </c>
      <c r="P98" s="57" t="str">
        <f t="shared" si="5"/>
        <v>03-11</v>
      </c>
      <c r="Q98" s="64" t="str">
        <f t="shared" si="6"/>
        <v>030611 - Prenzlauer Berg Nordwest</v>
      </c>
      <c r="R98" s="119"/>
      <c r="S98" s="119"/>
    </row>
    <row r="99" spans="1:19">
      <c r="A99" s="64" t="s">
        <v>73</v>
      </c>
      <c r="B99" s="64" t="s">
        <v>317</v>
      </c>
      <c r="C99" s="64" t="s">
        <v>383</v>
      </c>
      <c r="D99" s="64" t="s">
        <v>1300</v>
      </c>
      <c r="E99" s="64" t="s">
        <v>384</v>
      </c>
      <c r="F99" s="64" t="s">
        <v>380</v>
      </c>
      <c r="G99" s="64" t="s">
        <v>89</v>
      </c>
      <c r="H99" s="64" t="s">
        <v>381</v>
      </c>
      <c r="I99" s="64" t="s">
        <v>378</v>
      </c>
      <c r="J99" s="64" t="s">
        <v>79</v>
      </c>
      <c r="K99" s="64" t="s">
        <v>379</v>
      </c>
      <c r="L99" s="64" t="s">
        <v>73</v>
      </c>
      <c r="M99" s="64" t="s">
        <v>317</v>
      </c>
      <c r="O99" s="57">
        <f t="shared" si="4"/>
        <v>11</v>
      </c>
      <c r="P99" s="57" t="str">
        <f t="shared" si="5"/>
        <v>03-11</v>
      </c>
      <c r="Q99" s="64" t="str">
        <f t="shared" si="6"/>
        <v>030611 - Prenzlauer Berg Nordwest</v>
      </c>
      <c r="R99" s="119"/>
      <c r="S99" s="119"/>
    </row>
    <row r="100" spans="1:19">
      <c r="A100" s="64" t="s">
        <v>73</v>
      </c>
      <c r="B100" s="64" t="s">
        <v>317</v>
      </c>
      <c r="C100" s="64" t="s">
        <v>389</v>
      </c>
      <c r="D100" s="64" t="s">
        <v>1327</v>
      </c>
      <c r="E100" s="64" t="s">
        <v>392</v>
      </c>
      <c r="F100" s="64" t="s">
        <v>390</v>
      </c>
      <c r="G100" s="64" t="s">
        <v>91</v>
      </c>
      <c r="H100" s="64" t="s">
        <v>391</v>
      </c>
      <c r="I100" s="64" t="s">
        <v>378</v>
      </c>
      <c r="J100" s="64" t="s">
        <v>79</v>
      </c>
      <c r="K100" s="64" t="s">
        <v>379</v>
      </c>
      <c r="L100" s="64" t="s">
        <v>73</v>
      </c>
      <c r="M100" s="64" t="s">
        <v>317</v>
      </c>
      <c r="O100" s="57">
        <f t="shared" si="4"/>
        <v>12</v>
      </c>
      <c r="P100" s="57" t="str">
        <f t="shared" si="5"/>
        <v>03-12</v>
      </c>
      <c r="Q100" s="64" t="str">
        <f t="shared" si="6"/>
        <v>030612 - Prenzlauer Berg Nord</v>
      </c>
      <c r="R100" s="119"/>
      <c r="S100" s="119"/>
    </row>
    <row r="101" spans="1:19">
      <c r="A101" s="64" t="s">
        <v>73</v>
      </c>
      <c r="B101" s="64" t="s">
        <v>317</v>
      </c>
      <c r="C101" s="64" t="s">
        <v>1328</v>
      </c>
      <c r="D101" s="64" t="s">
        <v>445</v>
      </c>
      <c r="E101" s="64" t="s">
        <v>1070</v>
      </c>
      <c r="F101" s="64" t="s">
        <v>390</v>
      </c>
      <c r="G101" s="64" t="s">
        <v>91</v>
      </c>
      <c r="H101" s="64" t="s">
        <v>391</v>
      </c>
      <c r="I101" s="64" t="s">
        <v>378</v>
      </c>
      <c r="J101" s="64" t="s">
        <v>79</v>
      </c>
      <c r="K101" s="64" t="s">
        <v>379</v>
      </c>
      <c r="L101" s="64" t="s">
        <v>73</v>
      </c>
      <c r="M101" s="64" t="s">
        <v>317</v>
      </c>
      <c r="O101" s="57">
        <f t="shared" si="4"/>
        <v>12</v>
      </c>
      <c r="P101" s="57" t="str">
        <f t="shared" si="5"/>
        <v>03-12</v>
      </c>
      <c r="Q101" s="64" t="str">
        <f t="shared" si="6"/>
        <v>030612 - Prenzlauer Berg Nord</v>
      </c>
      <c r="R101" s="119"/>
      <c r="S101" s="119"/>
    </row>
    <row r="102" spans="1:19">
      <c r="A102" s="64" t="s">
        <v>73</v>
      </c>
      <c r="B102" s="64" t="s">
        <v>317</v>
      </c>
      <c r="C102" s="64" t="s">
        <v>393</v>
      </c>
      <c r="D102" s="64" t="s">
        <v>241</v>
      </c>
      <c r="E102" s="64" t="s">
        <v>395</v>
      </c>
      <c r="F102" s="64" t="s">
        <v>394</v>
      </c>
      <c r="G102" s="64" t="s">
        <v>93</v>
      </c>
      <c r="H102" s="64" t="s">
        <v>395</v>
      </c>
      <c r="I102" s="64" t="s">
        <v>378</v>
      </c>
      <c r="J102" s="64" t="s">
        <v>79</v>
      </c>
      <c r="K102" s="64" t="s">
        <v>379</v>
      </c>
      <c r="L102" s="64" t="s">
        <v>73</v>
      </c>
      <c r="M102" s="64" t="s">
        <v>317</v>
      </c>
      <c r="O102" s="57">
        <f t="shared" si="4"/>
        <v>13</v>
      </c>
      <c r="P102" s="57" t="str">
        <f t="shared" si="5"/>
        <v>03-13</v>
      </c>
      <c r="Q102" s="64" t="str">
        <f t="shared" si="6"/>
        <v>030613 - Helmholtzplatz</v>
      </c>
      <c r="R102" s="119"/>
      <c r="S102" s="119"/>
    </row>
    <row r="103" spans="1:19">
      <c r="A103" s="64" t="s">
        <v>73</v>
      </c>
      <c r="B103" s="64" t="s">
        <v>317</v>
      </c>
      <c r="C103" s="64" t="s">
        <v>396</v>
      </c>
      <c r="D103" s="64" t="s">
        <v>253</v>
      </c>
      <c r="E103" s="64" t="s">
        <v>399</v>
      </c>
      <c r="F103" s="64" t="s">
        <v>397</v>
      </c>
      <c r="G103" s="64" t="s">
        <v>95</v>
      </c>
      <c r="H103" s="64" t="s">
        <v>398</v>
      </c>
      <c r="I103" s="64" t="s">
        <v>378</v>
      </c>
      <c r="J103" s="64" t="s">
        <v>79</v>
      </c>
      <c r="K103" s="64" t="s">
        <v>379</v>
      </c>
      <c r="L103" s="64" t="s">
        <v>73</v>
      </c>
      <c r="M103" s="64" t="s">
        <v>317</v>
      </c>
      <c r="O103" s="57">
        <f t="shared" si="4"/>
        <v>14</v>
      </c>
      <c r="P103" s="57" t="str">
        <f t="shared" si="5"/>
        <v>03-14</v>
      </c>
      <c r="Q103" s="64" t="str">
        <f t="shared" si="6"/>
        <v>030614 - Prenzlauer Berg Ost</v>
      </c>
      <c r="R103" s="119"/>
      <c r="S103" s="119"/>
    </row>
    <row r="104" spans="1:19">
      <c r="A104" s="64" t="s">
        <v>73</v>
      </c>
      <c r="B104" s="64" t="s">
        <v>317</v>
      </c>
      <c r="C104" s="64" t="s">
        <v>1329</v>
      </c>
      <c r="D104" s="64" t="s">
        <v>455</v>
      </c>
      <c r="E104" s="64" t="s">
        <v>1071</v>
      </c>
      <c r="F104" s="64" t="s">
        <v>397</v>
      </c>
      <c r="G104" s="64" t="s">
        <v>95</v>
      </c>
      <c r="H104" s="64" t="s">
        <v>398</v>
      </c>
      <c r="I104" s="64" t="s">
        <v>378</v>
      </c>
      <c r="J104" s="64" t="s">
        <v>79</v>
      </c>
      <c r="K104" s="64" t="s">
        <v>379</v>
      </c>
      <c r="L104" s="64" t="s">
        <v>73</v>
      </c>
      <c r="M104" s="64" t="s">
        <v>317</v>
      </c>
      <c r="O104" s="57">
        <f t="shared" si="4"/>
        <v>14</v>
      </c>
      <c r="P104" s="57" t="str">
        <f t="shared" si="5"/>
        <v>03-14</v>
      </c>
      <c r="Q104" s="64" t="str">
        <f t="shared" si="6"/>
        <v>030614 - Prenzlauer Berg Ost</v>
      </c>
      <c r="R104" s="119"/>
      <c r="S104" s="119"/>
    </row>
    <row r="105" spans="1:19">
      <c r="A105" s="64" t="s">
        <v>73</v>
      </c>
      <c r="B105" s="64" t="s">
        <v>317</v>
      </c>
      <c r="C105" s="64" t="s">
        <v>1330</v>
      </c>
      <c r="D105" s="64" t="s">
        <v>1331</v>
      </c>
      <c r="E105" s="64" t="s">
        <v>1072</v>
      </c>
      <c r="F105" s="64" t="s">
        <v>397</v>
      </c>
      <c r="G105" s="64" t="s">
        <v>95</v>
      </c>
      <c r="H105" s="64" t="s">
        <v>398</v>
      </c>
      <c r="I105" s="64" t="s">
        <v>378</v>
      </c>
      <c r="J105" s="64" t="s">
        <v>79</v>
      </c>
      <c r="K105" s="64" t="s">
        <v>379</v>
      </c>
      <c r="L105" s="64" t="s">
        <v>73</v>
      </c>
      <c r="M105" s="64" t="s">
        <v>317</v>
      </c>
      <c r="O105" s="57">
        <f t="shared" si="4"/>
        <v>14</v>
      </c>
      <c r="P105" s="57" t="str">
        <f t="shared" si="5"/>
        <v>03-14</v>
      </c>
      <c r="Q105" s="64" t="str">
        <f t="shared" si="6"/>
        <v>030614 - Prenzlauer Berg Ost</v>
      </c>
      <c r="R105" s="119"/>
      <c r="S105" s="119"/>
    </row>
    <row r="106" spans="1:19">
      <c r="A106" s="64" t="s">
        <v>73</v>
      </c>
      <c r="B106" s="64" t="s">
        <v>317</v>
      </c>
      <c r="C106" s="64" t="s">
        <v>1332</v>
      </c>
      <c r="D106" s="64" t="s">
        <v>300</v>
      </c>
      <c r="E106" s="64" t="s">
        <v>1073</v>
      </c>
      <c r="F106" s="64" t="s">
        <v>397</v>
      </c>
      <c r="G106" s="64" t="s">
        <v>95</v>
      </c>
      <c r="H106" s="64" t="s">
        <v>398</v>
      </c>
      <c r="I106" s="64" t="s">
        <v>378</v>
      </c>
      <c r="J106" s="64" t="s">
        <v>79</v>
      </c>
      <c r="K106" s="64" t="s">
        <v>379</v>
      </c>
      <c r="L106" s="64" t="s">
        <v>73</v>
      </c>
      <c r="M106" s="64" t="s">
        <v>317</v>
      </c>
      <c r="O106" s="57">
        <f t="shared" si="4"/>
        <v>14</v>
      </c>
      <c r="P106" s="57" t="str">
        <f t="shared" si="5"/>
        <v>03-14</v>
      </c>
      <c r="Q106" s="64" t="str">
        <f t="shared" si="6"/>
        <v>030614 - Prenzlauer Berg Ost</v>
      </c>
      <c r="R106" s="119"/>
      <c r="S106" s="119"/>
    </row>
    <row r="107" spans="1:19">
      <c r="A107" s="64" t="s">
        <v>73</v>
      </c>
      <c r="B107" s="64" t="s">
        <v>317</v>
      </c>
      <c r="C107" s="64" t="s">
        <v>1333</v>
      </c>
      <c r="D107" s="64" t="s">
        <v>1301</v>
      </c>
      <c r="E107" s="64" t="s">
        <v>308</v>
      </c>
      <c r="F107" s="64" t="s">
        <v>397</v>
      </c>
      <c r="G107" s="64" t="s">
        <v>95</v>
      </c>
      <c r="H107" s="64" t="s">
        <v>398</v>
      </c>
      <c r="I107" s="64" t="s">
        <v>378</v>
      </c>
      <c r="J107" s="64" t="s">
        <v>79</v>
      </c>
      <c r="K107" s="64" t="s">
        <v>379</v>
      </c>
      <c r="L107" s="64" t="s">
        <v>73</v>
      </c>
      <c r="M107" s="64" t="s">
        <v>317</v>
      </c>
      <c r="O107" s="57">
        <f t="shared" si="4"/>
        <v>14</v>
      </c>
      <c r="P107" s="57" t="str">
        <f t="shared" si="5"/>
        <v>03-14</v>
      </c>
      <c r="Q107" s="64" t="str">
        <f t="shared" si="6"/>
        <v>030614 - Prenzlauer Berg Ost</v>
      </c>
      <c r="R107" s="119"/>
      <c r="S107" s="119"/>
    </row>
    <row r="108" spans="1:19">
      <c r="A108" s="64" t="s">
        <v>73</v>
      </c>
      <c r="B108" s="64" t="s">
        <v>317</v>
      </c>
      <c r="C108" s="64" t="s">
        <v>400</v>
      </c>
      <c r="D108" s="64" t="s">
        <v>314</v>
      </c>
      <c r="E108" s="64" t="s">
        <v>401</v>
      </c>
      <c r="F108" s="64" t="s">
        <v>320</v>
      </c>
      <c r="G108" s="64" t="s">
        <v>97</v>
      </c>
      <c r="H108" s="64" t="s">
        <v>321</v>
      </c>
      <c r="I108" s="64" t="s">
        <v>318</v>
      </c>
      <c r="J108" s="64" t="s">
        <v>81</v>
      </c>
      <c r="K108" s="64" t="s">
        <v>319</v>
      </c>
      <c r="L108" s="64" t="s">
        <v>73</v>
      </c>
      <c r="M108" s="64" t="s">
        <v>317</v>
      </c>
      <c r="O108" s="57">
        <f t="shared" si="4"/>
        <v>15</v>
      </c>
      <c r="P108" s="57" t="str">
        <f t="shared" si="5"/>
        <v>03-15</v>
      </c>
      <c r="Q108" s="64" t="str">
        <f t="shared" si="6"/>
        <v>030715 - Prenzlauer Berg Südwest</v>
      </c>
      <c r="R108" s="119"/>
      <c r="S108" s="119"/>
    </row>
    <row r="109" spans="1:19">
      <c r="A109" s="64" t="s">
        <v>73</v>
      </c>
      <c r="B109" s="64" t="s">
        <v>317</v>
      </c>
      <c r="C109" s="64" t="s">
        <v>316</v>
      </c>
      <c r="D109" s="64" t="s">
        <v>907</v>
      </c>
      <c r="E109" s="64" t="s">
        <v>322</v>
      </c>
      <c r="F109" s="64" t="s">
        <v>320</v>
      </c>
      <c r="G109" s="64" t="s">
        <v>97</v>
      </c>
      <c r="H109" s="64" t="s">
        <v>321</v>
      </c>
      <c r="I109" s="64" t="s">
        <v>318</v>
      </c>
      <c r="J109" s="64" t="s">
        <v>81</v>
      </c>
      <c r="K109" s="64" t="s">
        <v>319</v>
      </c>
      <c r="L109" s="64" t="s">
        <v>73</v>
      </c>
      <c r="M109" s="64" t="s">
        <v>317</v>
      </c>
      <c r="O109" s="57">
        <f t="shared" si="4"/>
        <v>15</v>
      </c>
      <c r="P109" s="57" t="str">
        <f t="shared" si="5"/>
        <v>03-15</v>
      </c>
      <c r="Q109" s="64" t="str">
        <f t="shared" si="6"/>
        <v>030715 - Prenzlauer Berg Südwest</v>
      </c>
      <c r="R109" s="119"/>
      <c r="S109" s="119"/>
    </row>
    <row r="110" spans="1:19">
      <c r="A110" s="64" t="s">
        <v>73</v>
      </c>
      <c r="B110" s="64" t="s">
        <v>317</v>
      </c>
      <c r="C110" s="64" t="s">
        <v>402</v>
      </c>
      <c r="D110" s="64" t="s">
        <v>479</v>
      </c>
      <c r="E110" s="64" t="s">
        <v>403</v>
      </c>
      <c r="F110" s="64" t="s">
        <v>386</v>
      </c>
      <c r="G110" s="64" t="s">
        <v>99</v>
      </c>
      <c r="H110" s="64" t="s">
        <v>387</v>
      </c>
      <c r="I110" s="64" t="s">
        <v>318</v>
      </c>
      <c r="J110" s="64" t="s">
        <v>81</v>
      </c>
      <c r="K110" s="64" t="s">
        <v>319</v>
      </c>
      <c r="L110" s="64" t="s">
        <v>73</v>
      </c>
      <c r="M110" s="64" t="s">
        <v>317</v>
      </c>
      <c r="O110" s="57">
        <f t="shared" si="4"/>
        <v>16</v>
      </c>
      <c r="P110" s="57" t="str">
        <f t="shared" si="5"/>
        <v>03-16</v>
      </c>
      <c r="Q110" s="64" t="str">
        <f t="shared" si="6"/>
        <v>030716 - Prenzlauer Berg Süd</v>
      </c>
      <c r="R110" s="119"/>
      <c r="S110" s="119"/>
    </row>
    <row r="111" spans="1:19">
      <c r="A111" s="64" t="s">
        <v>73</v>
      </c>
      <c r="B111" s="64" t="s">
        <v>317</v>
      </c>
      <c r="C111" s="64" t="s">
        <v>385</v>
      </c>
      <c r="D111" s="64" t="s">
        <v>613</v>
      </c>
      <c r="E111" s="64" t="s">
        <v>388</v>
      </c>
      <c r="F111" s="64" t="s">
        <v>386</v>
      </c>
      <c r="G111" s="64" t="s">
        <v>99</v>
      </c>
      <c r="H111" s="64" t="s">
        <v>387</v>
      </c>
      <c r="I111" s="64" t="s">
        <v>318</v>
      </c>
      <c r="J111" s="64" t="s">
        <v>81</v>
      </c>
      <c r="K111" s="64" t="s">
        <v>319</v>
      </c>
      <c r="L111" s="64" t="s">
        <v>73</v>
      </c>
      <c r="M111" s="64" t="s">
        <v>317</v>
      </c>
      <c r="O111" s="57">
        <f t="shared" si="4"/>
        <v>16</v>
      </c>
      <c r="P111" s="57" t="str">
        <f t="shared" si="5"/>
        <v>03-16</v>
      </c>
      <c r="Q111" s="64" t="str">
        <f t="shared" si="6"/>
        <v>030716 - Prenzlauer Berg Süd</v>
      </c>
      <c r="R111" s="119"/>
      <c r="S111" s="119"/>
    </row>
    <row r="112" spans="1:19">
      <c r="A112" s="64" t="s">
        <v>73</v>
      </c>
      <c r="B112" s="64" t="s">
        <v>317</v>
      </c>
      <c r="C112" s="64" t="s">
        <v>404</v>
      </c>
      <c r="D112" s="64" t="s">
        <v>370</v>
      </c>
      <c r="E112" s="64" t="s">
        <v>405</v>
      </c>
      <c r="F112" s="64" t="s">
        <v>386</v>
      </c>
      <c r="G112" s="64" t="s">
        <v>99</v>
      </c>
      <c r="H112" s="64" t="s">
        <v>387</v>
      </c>
      <c r="I112" s="64" t="s">
        <v>318</v>
      </c>
      <c r="J112" s="64" t="s">
        <v>81</v>
      </c>
      <c r="K112" s="64" t="s">
        <v>319</v>
      </c>
      <c r="L112" s="64" t="s">
        <v>73</v>
      </c>
      <c r="M112" s="64" t="s">
        <v>317</v>
      </c>
      <c r="O112" s="57">
        <f t="shared" ref="O112:O175" si="7">IF(AND(L112=L111,F112=F111),O111,IF(L112=L111,O111+1,1))</f>
        <v>16</v>
      </c>
      <c r="P112" s="57" t="str">
        <f t="shared" si="5"/>
        <v>03-16</v>
      </c>
      <c r="Q112" s="64" t="str">
        <f t="shared" si="6"/>
        <v>030716 - Prenzlauer Berg Süd</v>
      </c>
      <c r="R112" s="119"/>
      <c r="S112" s="119"/>
    </row>
    <row r="113" spans="1:19">
      <c r="A113" s="64" t="s">
        <v>75</v>
      </c>
      <c r="B113" s="64" t="s">
        <v>1334</v>
      </c>
      <c r="C113" s="64" t="s">
        <v>465</v>
      </c>
      <c r="D113" s="64" t="s">
        <v>69</v>
      </c>
      <c r="E113" s="64" t="s">
        <v>466</v>
      </c>
      <c r="F113" s="64" t="s">
        <v>412</v>
      </c>
      <c r="G113" s="64" t="s">
        <v>69</v>
      </c>
      <c r="H113" s="64" t="s">
        <v>413</v>
      </c>
      <c r="I113" s="64" t="s">
        <v>410</v>
      </c>
      <c r="J113" s="64" t="s">
        <v>69</v>
      </c>
      <c r="K113" s="64" t="s">
        <v>411</v>
      </c>
      <c r="L113" s="64" t="s">
        <v>75</v>
      </c>
      <c r="M113" s="64" t="s">
        <v>1334</v>
      </c>
      <c r="O113" s="57">
        <f t="shared" si="7"/>
        <v>1</v>
      </c>
      <c r="P113" s="57" t="str">
        <f t="shared" si="5"/>
        <v>04-1</v>
      </c>
      <c r="Q113" s="64" t="str">
        <f t="shared" si="6"/>
        <v>040101 - Charlottenburg Nord</v>
      </c>
      <c r="R113" s="119"/>
      <c r="S113" s="119"/>
    </row>
    <row r="114" spans="1:19">
      <c r="A114" s="64" t="s">
        <v>75</v>
      </c>
      <c r="B114" s="64" t="s">
        <v>1334</v>
      </c>
      <c r="C114" s="64" t="s">
        <v>409</v>
      </c>
      <c r="D114" s="64" t="s">
        <v>71</v>
      </c>
      <c r="E114" s="64" t="s">
        <v>414</v>
      </c>
      <c r="F114" s="64" t="s">
        <v>412</v>
      </c>
      <c r="G114" s="64" t="s">
        <v>69</v>
      </c>
      <c r="H114" s="64" t="s">
        <v>413</v>
      </c>
      <c r="I114" s="64" t="s">
        <v>410</v>
      </c>
      <c r="J114" s="64" t="s">
        <v>69</v>
      </c>
      <c r="K114" s="64" t="s">
        <v>411</v>
      </c>
      <c r="L114" s="64" t="s">
        <v>75</v>
      </c>
      <c r="M114" s="64" t="s">
        <v>1334</v>
      </c>
      <c r="O114" s="57">
        <f t="shared" si="7"/>
        <v>1</v>
      </c>
      <c r="P114" s="57" t="str">
        <f t="shared" si="5"/>
        <v>04-1</v>
      </c>
      <c r="Q114" s="64" t="str">
        <f t="shared" si="6"/>
        <v>040101 - Charlottenburg Nord</v>
      </c>
      <c r="R114" s="119"/>
      <c r="S114" s="119"/>
    </row>
    <row r="115" spans="1:19">
      <c r="A115" s="64" t="s">
        <v>75</v>
      </c>
      <c r="B115" s="64" t="s">
        <v>1334</v>
      </c>
      <c r="C115" s="64" t="s">
        <v>446</v>
      </c>
      <c r="D115" s="64" t="s">
        <v>73</v>
      </c>
      <c r="E115" s="64" t="s">
        <v>447</v>
      </c>
      <c r="F115" s="64" t="s">
        <v>412</v>
      </c>
      <c r="G115" s="64" t="s">
        <v>69</v>
      </c>
      <c r="H115" s="64" t="s">
        <v>413</v>
      </c>
      <c r="I115" s="64" t="s">
        <v>410</v>
      </c>
      <c r="J115" s="64" t="s">
        <v>69</v>
      </c>
      <c r="K115" s="64" t="s">
        <v>411</v>
      </c>
      <c r="L115" s="64" t="s">
        <v>75</v>
      </c>
      <c r="M115" s="64" t="s">
        <v>1334</v>
      </c>
      <c r="O115" s="57">
        <f t="shared" si="7"/>
        <v>1</v>
      </c>
      <c r="P115" s="57" t="str">
        <f t="shared" si="5"/>
        <v>04-1</v>
      </c>
      <c r="Q115" s="64" t="str">
        <f t="shared" si="6"/>
        <v>040101 - Charlottenburg Nord</v>
      </c>
      <c r="R115" s="119"/>
      <c r="S115" s="119"/>
    </row>
    <row r="116" spans="1:19">
      <c r="A116" s="64" t="s">
        <v>75</v>
      </c>
      <c r="B116" s="64" t="s">
        <v>1334</v>
      </c>
      <c r="C116" s="64" t="s">
        <v>1335</v>
      </c>
      <c r="D116" s="64" t="s">
        <v>75</v>
      </c>
      <c r="E116" s="64" t="s">
        <v>1074</v>
      </c>
      <c r="F116" s="64" t="s">
        <v>1336</v>
      </c>
      <c r="G116" s="64" t="s">
        <v>71</v>
      </c>
      <c r="H116" s="64" t="s">
        <v>1337</v>
      </c>
      <c r="I116" s="64" t="s">
        <v>471</v>
      </c>
      <c r="J116" s="64" t="s">
        <v>71</v>
      </c>
      <c r="K116" s="64" t="s">
        <v>472</v>
      </c>
      <c r="L116" s="64" t="s">
        <v>75</v>
      </c>
      <c r="M116" s="64" t="s">
        <v>1334</v>
      </c>
      <c r="O116" s="57">
        <f t="shared" si="7"/>
        <v>2</v>
      </c>
      <c r="P116" s="57" t="str">
        <f t="shared" si="5"/>
        <v>04-2</v>
      </c>
      <c r="Q116" s="64" t="str">
        <f t="shared" si="6"/>
        <v>040202 - Heerstraße</v>
      </c>
      <c r="R116" s="119"/>
      <c r="S116" s="119"/>
    </row>
    <row r="117" spans="1:19">
      <c r="A117" s="64" t="s">
        <v>75</v>
      </c>
      <c r="B117" s="64" t="s">
        <v>1334</v>
      </c>
      <c r="C117" s="64" t="s">
        <v>1338</v>
      </c>
      <c r="D117" s="64" t="s">
        <v>77</v>
      </c>
      <c r="E117" s="64" t="s">
        <v>1075</v>
      </c>
      <c r="F117" s="64" t="s">
        <v>1336</v>
      </c>
      <c r="G117" s="64" t="s">
        <v>71</v>
      </c>
      <c r="H117" s="64" t="s">
        <v>1337</v>
      </c>
      <c r="I117" s="64" t="s">
        <v>471</v>
      </c>
      <c r="J117" s="64" t="s">
        <v>71</v>
      </c>
      <c r="K117" s="64" t="s">
        <v>472</v>
      </c>
      <c r="L117" s="64" t="s">
        <v>75</v>
      </c>
      <c r="M117" s="64" t="s">
        <v>1334</v>
      </c>
      <c r="O117" s="57">
        <f t="shared" si="7"/>
        <v>2</v>
      </c>
      <c r="P117" s="57" t="str">
        <f t="shared" si="5"/>
        <v>04-2</v>
      </c>
      <c r="Q117" s="64" t="str">
        <f t="shared" si="6"/>
        <v>040202 - Heerstraße</v>
      </c>
      <c r="R117" s="119"/>
      <c r="S117" s="119"/>
    </row>
    <row r="118" spans="1:19">
      <c r="A118" s="64" t="s">
        <v>75</v>
      </c>
      <c r="B118" s="64" t="s">
        <v>1334</v>
      </c>
      <c r="C118" s="64" t="s">
        <v>1339</v>
      </c>
      <c r="D118" s="64" t="s">
        <v>79</v>
      </c>
      <c r="E118" s="64" t="s">
        <v>1076</v>
      </c>
      <c r="F118" s="64" t="s">
        <v>1336</v>
      </c>
      <c r="G118" s="64" t="s">
        <v>71</v>
      </c>
      <c r="H118" s="64" t="s">
        <v>1337</v>
      </c>
      <c r="I118" s="64" t="s">
        <v>471</v>
      </c>
      <c r="J118" s="64" t="s">
        <v>71</v>
      </c>
      <c r="K118" s="64" t="s">
        <v>472</v>
      </c>
      <c r="L118" s="64" t="s">
        <v>75</v>
      </c>
      <c r="M118" s="64" t="s">
        <v>1334</v>
      </c>
      <c r="O118" s="57">
        <f t="shared" si="7"/>
        <v>2</v>
      </c>
      <c r="P118" s="57" t="str">
        <f t="shared" si="5"/>
        <v>04-2</v>
      </c>
      <c r="Q118" s="64" t="str">
        <f t="shared" si="6"/>
        <v>040202 - Heerstraße</v>
      </c>
      <c r="R118" s="119"/>
      <c r="S118" s="119"/>
    </row>
    <row r="119" spans="1:19">
      <c r="A119" s="64" t="s">
        <v>75</v>
      </c>
      <c r="B119" s="64" t="s">
        <v>1334</v>
      </c>
      <c r="C119" s="64" t="s">
        <v>1340</v>
      </c>
      <c r="D119" s="64" t="s">
        <v>81</v>
      </c>
      <c r="E119" s="64" t="s">
        <v>1077</v>
      </c>
      <c r="F119" s="64" t="s">
        <v>1336</v>
      </c>
      <c r="G119" s="64" t="s">
        <v>71</v>
      </c>
      <c r="H119" s="64" t="s">
        <v>1337</v>
      </c>
      <c r="I119" s="64" t="s">
        <v>471</v>
      </c>
      <c r="J119" s="64" t="s">
        <v>71</v>
      </c>
      <c r="K119" s="64" t="s">
        <v>472</v>
      </c>
      <c r="L119" s="64" t="s">
        <v>75</v>
      </c>
      <c r="M119" s="64" t="s">
        <v>1334</v>
      </c>
      <c r="O119" s="57">
        <f t="shared" si="7"/>
        <v>2</v>
      </c>
      <c r="P119" s="57" t="str">
        <f t="shared" si="5"/>
        <v>04-2</v>
      </c>
      <c r="Q119" s="64" t="str">
        <f t="shared" si="6"/>
        <v>040202 - Heerstraße</v>
      </c>
      <c r="R119" s="119"/>
      <c r="S119" s="119"/>
    </row>
    <row r="120" spans="1:19">
      <c r="A120" s="64" t="s">
        <v>75</v>
      </c>
      <c r="B120" s="64" t="s">
        <v>1334</v>
      </c>
      <c r="C120" s="64" t="s">
        <v>1341</v>
      </c>
      <c r="D120" s="64" t="s">
        <v>83</v>
      </c>
      <c r="E120" s="64" t="s">
        <v>1078</v>
      </c>
      <c r="F120" s="64" t="s">
        <v>1336</v>
      </c>
      <c r="G120" s="64" t="s">
        <v>71</v>
      </c>
      <c r="H120" s="64" t="s">
        <v>1337</v>
      </c>
      <c r="I120" s="64" t="s">
        <v>471</v>
      </c>
      <c r="J120" s="64" t="s">
        <v>71</v>
      </c>
      <c r="K120" s="64" t="s">
        <v>472</v>
      </c>
      <c r="L120" s="64" t="s">
        <v>75</v>
      </c>
      <c r="M120" s="64" t="s">
        <v>1334</v>
      </c>
      <c r="O120" s="57">
        <f t="shared" si="7"/>
        <v>2</v>
      </c>
      <c r="P120" s="57" t="str">
        <f t="shared" si="5"/>
        <v>04-2</v>
      </c>
      <c r="Q120" s="64" t="str">
        <f t="shared" si="6"/>
        <v>040202 - Heerstraße</v>
      </c>
      <c r="R120" s="119"/>
      <c r="S120" s="119"/>
    </row>
    <row r="121" spans="1:19">
      <c r="A121" s="64" t="s">
        <v>75</v>
      </c>
      <c r="B121" s="64" t="s">
        <v>1334</v>
      </c>
      <c r="C121" s="64" t="s">
        <v>1342</v>
      </c>
      <c r="D121" s="64" t="s">
        <v>85</v>
      </c>
      <c r="E121" s="64" t="s">
        <v>1079</v>
      </c>
      <c r="F121" s="64" t="s">
        <v>1336</v>
      </c>
      <c r="G121" s="64" t="s">
        <v>71</v>
      </c>
      <c r="H121" s="64" t="s">
        <v>1337</v>
      </c>
      <c r="I121" s="64" t="s">
        <v>471</v>
      </c>
      <c r="J121" s="64" t="s">
        <v>71</v>
      </c>
      <c r="K121" s="64" t="s">
        <v>472</v>
      </c>
      <c r="L121" s="64" t="s">
        <v>75</v>
      </c>
      <c r="M121" s="64" t="s">
        <v>1334</v>
      </c>
      <c r="O121" s="57">
        <f t="shared" si="7"/>
        <v>2</v>
      </c>
      <c r="P121" s="57" t="str">
        <f t="shared" si="5"/>
        <v>04-2</v>
      </c>
      <c r="Q121" s="64" t="str">
        <f t="shared" si="6"/>
        <v>040202 - Heerstraße</v>
      </c>
      <c r="R121" s="119"/>
      <c r="S121" s="119"/>
    </row>
    <row r="122" spans="1:19">
      <c r="A122" s="64" t="s">
        <v>75</v>
      </c>
      <c r="B122" s="64" t="s">
        <v>1334</v>
      </c>
      <c r="C122" s="64" t="s">
        <v>470</v>
      </c>
      <c r="D122" s="64" t="s">
        <v>87</v>
      </c>
      <c r="E122" s="64" t="s">
        <v>478</v>
      </c>
      <c r="F122" s="64" t="s">
        <v>473</v>
      </c>
      <c r="G122" s="64" t="s">
        <v>73</v>
      </c>
      <c r="H122" s="64" t="s">
        <v>474</v>
      </c>
      <c r="I122" s="64" t="s">
        <v>471</v>
      </c>
      <c r="J122" s="64" t="s">
        <v>71</v>
      </c>
      <c r="K122" s="64" t="s">
        <v>472</v>
      </c>
      <c r="L122" s="64" t="s">
        <v>75</v>
      </c>
      <c r="M122" s="64" t="s">
        <v>1334</v>
      </c>
      <c r="O122" s="57">
        <f t="shared" si="7"/>
        <v>3</v>
      </c>
      <c r="P122" s="57" t="str">
        <f t="shared" si="5"/>
        <v>04-3</v>
      </c>
      <c r="Q122" s="64" t="str">
        <f t="shared" si="6"/>
        <v>040203 - Westend</v>
      </c>
      <c r="R122" s="119"/>
      <c r="S122" s="119"/>
    </row>
    <row r="123" spans="1:19">
      <c r="A123" s="64" t="s">
        <v>75</v>
      </c>
      <c r="B123" s="64" t="s">
        <v>1334</v>
      </c>
      <c r="C123" s="64" t="s">
        <v>475</v>
      </c>
      <c r="D123" s="64" t="s">
        <v>89</v>
      </c>
      <c r="E123" s="64" t="s">
        <v>476</v>
      </c>
      <c r="F123" s="64" t="s">
        <v>473</v>
      </c>
      <c r="G123" s="64" t="s">
        <v>73</v>
      </c>
      <c r="H123" s="64" t="s">
        <v>474</v>
      </c>
      <c r="I123" s="64" t="s">
        <v>471</v>
      </c>
      <c r="J123" s="64" t="s">
        <v>71</v>
      </c>
      <c r="K123" s="64" t="s">
        <v>472</v>
      </c>
      <c r="L123" s="64" t="s">
        <v>75</v>
      </c>
      <c r="M123" s="64" t="s">
        <v>1334</v>
      </c>
      <c r="O123" s="57">
        <f t="shared" si="7"/>
        <v>3</v>
      </c>
      <c r="P123" s="57" t="str">
        <f t="shared" si="5"/>
        <v>04-3</v>
      </c>
      <c r="Q123" s="64" t="str">
        <f t="shared" si="6"/>
        <v>040203 - Westend</v>
      </c>
      <c r="R123" s="119"/>
      <c r="S123" s="119"/>
    </row>
    <row r="124" spans="1:19">
      <c r="A124" s="64" t="s">
        <v>75</v>
      </c>
      <c r="B124" s="64" t="s">
        <v>1334</v>
      </c>
      <c r="C124" s="64" t="s">
        <v>1343</v>
      </c>
      <c r="D124" s="64" t="s">
        <v>91</v>
      </c>
      <c r="E124" s="64" t="s">
        <v>1080</v>
      </c>
      <c r="F124" s="64" t="s">
        <v>473</v>
      </c>
      <c r="G124" s="64" t="s">
        <v>73</v>
      </c>
      <c r="H124" s="64" t="s">
        <v>474</v>
      </c>
      <c r="I124" s="64" t="s">
        <v>471</v>
      </c>
      <c r="J124" s="64" t="s">
        <v>71</v>
      </c>
      <c r="K124" s="64" t="s">
        <v>472</v>
      </c>
      <c r="L124" s="64" t="s">
        <v>75</v>
      </c>
      <c r="M124" s="64" t="s">
        <v>1334</v>
      </c>
      <c r="O124" s="57">
        <f t="shared" si="7"/>
        <v>3</v>
      </c>
      <c r="P124" s="57" t="str">
        <f t="shared" si="5"/>
        <v>04-3</v>
      </c>
      <c r="Q124" s="64" t="str">
        <f t="shared" si="6"/>
        <v>040203 - Westend</v>
      </c>
      <c r="R124" s="119"/>
      <c r="S124" s="119"/>
    </row>
    <row r="125" spans="1:19">
      <c r="A125" s="64" t="s">
        <v>75</v>
      </c>
      <c r="B125" s="64" t="s">
        <v>1334</v>
      </c>
      <c r="C125" s="64" t="s">
        <v>1344</v>
      </c>
      <c r="D125" s="64" t="s">
        <v>93</v>
      </c>
      <c r="E125" s="64" t="s">
        <v>1081</v>
      </c>
      <c r="F125" s="64" t="s">
        <v>473</v>
      </c>
      <c r="G125" s="64" t="s">
        <v>73</v>
      </c>
      <c r="H125" s="64" t="s">
        <v>474</v>
      </c>
      <c r="I125" s="64" t="s">
        <v>471</v>
      </c>
      <c r="J125" s="64" t="s">
        <v>71</v>
      </c>
      <c r="K125" s="64" t="s">
        <v>472</v>
      </c>
      <c r="L125" s="64" t="s">
        <v>75</v>
      </c>
      <c r="M125" s="64" t="s">
        <v>1334</v>
      </c>
      <c r="O125" s="57">
        <f t="shared" si="7"/>
        <v>3</v>
      </c>
      <c r="P125" s="57" t="str">
        <f t="shared" si="5"/>
        <v>04-3</v>
      </c>
      <c r="Q125" s="64" t="str">
        <f t="shared" si="6"/>
        <v>040203 - Westend</v>
      </c>
      <c r="R125" s="119"/>
      <c r="S125" s="119"/>
    </row>
    <row r="126" spans="1:19">
      <c r="A126" s="64" t="s">
        <v>75</v>
      </c>
      <c r="B126" s="64" t="s">
        <v>1334</v>
      </c>
      <c r="C126" s="64" t="s">
        <v>1345</v>
      </c>
      <c r="D126" s="64" t="s">
        <v>95</v>
      </c>
      <c r="E126" s="64" t="s">
        <v>1082</v>
      </c>
      <c r="F126" s="64" t="s">
        <v>473</v>
      </c>
      <c r="G126" s="64" t="s">
        <v>73</v>
      </c>
      <c r="H126" s="64" t="s">
        <v>474</v>
      </c>
      <c r="I126" s="64" t="s">
        <v>471</v>
      </c>
      <c r="J126" s="64" t="s">
        <v>71</v>
      </c>
      <c r="K126" s="64" t="s">
        <v>472</v>
      </c>
      <c r="L126" s="64" t="s">
        <v>75</v>
      </c>
      <c r="M126" s="64" t="s">
        <v>1334</v>
      </c>
      <c r="O126" s="57">
        <f t="shared" si="7"/>
        <v>3</v>
      </c>
      <c r="P126" s="57" t="str">
        <f t="shared" si="5"/>
        <v>04-3</v>
      </c>
      <c r="Q126" s="64" t="str">
        <f t="shared" si="6"/>
        <v>040203 - Westend</v>
      </c>
      <c r="R126" s="119"/>
      <c r="S126" s="119"/>
    </row>
    <row r="127" spans="1:19">
      <c r="A127" s="64" t="s">
        <v>75</v>
      </c>
      <c r="B127" s="64" t="s">
        <v>1334</v>
      </c>
      <c r="C127" s="64" t="s">
        <v>1346</v>
      </c>
      <c r="D127" s="64" t="s">
        <v>97</v>
      </c>
      <c r="E127" s="64" t="s">
        <v>1083</v>
      </c>
      <c r="F127" s="64" t="s">
        <v>442</v>
      </c>
      <c r="G127" s="64" t="s">
        <v>75</v>
      </c>
      <c r="H127" s="64" t="s">
        <v>443</v>
      </c>
      <c r="I127" s="64" t="s">
        <v>416</v>
      </c>
      <c r="J127" s="64" t="s">
        <v>73</v>
      </c>
      <c r="K127" s="64" t="s">
        <v>417</v>
      </c>
      <c r="L127" s="64" t="s">
        <v>75</v>
      </c>
      <c r="M127" s="64" t="s">
        <v>1334</v>
      </c>
      <c r="O127" s="57">
        <f t="shared" si="7"/>
        <v>4</v>
      </c>
      <c r="P127" s="57" t="str">
        <f t="shared" si="5"/>
        <v>04-4</v>
      </c>
      <c r="Q127" s="64" t="str">
        <f t="shared" si="6"/>
        <v>040304 - Schloß Charlottenburg</v>
      </c>
      <c r="R127" s="119"/>
      <c r="S127" s="119"/>
    </row>
    <row r="128" spans="1:19">
      <c r="A128" s="64" t="s">
        <v>75</v>
      </c>
      <c r="B128" s="64" t="s">
        <v>1334</v>
      </c>
      <c r="C128" s="64" t="s">
        <v>441</v>
      </c>
      <c r="D128" s="64" t="s">
        <v>99</v>
      </c>
      <c r="E128" s="64" t="s">
        <v>444</v>
      </c>
      <c r="F128" s="64" t="s">
        <v>442</v>
      </c>
      <c r="G128" s="64" t="s">
        <v>75</v>
      </c>
      <c r="H128" s="64" t="s">
        <v>443</v>
      </c>
      <c r="I128" s="64" t="s">
        <v>416</v>
      </c>
      <c r="J128" s="64" t="s">
        <v>73</v>
      </c>
      <c r="K128" s="64" t="s">
        <v>417</v>
      </c>
      <c r="L128" s="64" t="s">
        <v>75</v>
      </c>
      <c r="M128" s="64" t="s">
        <v>1334</v>
      </c>
      <c r="O128" s="57">
        <f t="shared" si="7"/>
        <v>4</v>
      </c>
      <c r="P128" s="57" t="str">
        <f t="shared" si="5"/>
        <v>04-4</v>
      </c>
      <c r="Q128" s="64" t="str">
        <f t="shared" si="6"/>
        <v>040304 - Schloß Charlottenburg</v>
      </c>
      <c r="R128" s="119"/>
      <c r="S128" s="119"/>
    </row>
    <row r="129" spans="1:19">
      <c r="A129" s="64" t="s">
        <v>75</v>
      </c>
      <c r="B129" s="64" t="s">
        <v>1334</v>
      </c>
      <c r="C129" s="64" t="s">
        <v>469</v>
      </c>
      <c r="D129" s="64" t="s">
        <v>101</v>
      </c>
      <c r="E129" s="64" t="s">
        <v>462</v>
      </c>
      <c r="F129" s="64" t="s">
        <v>442</v>
      </c>
      <c r="G129" s="64" t="s">
        <v>75</v>
      </c>
      <c r="H129" s="64" t="s">
        <v>443</v>
      </c>
      <c r="I129" s="64" t="s">
        <v>416</v>
      </c>
      <c r="J129" s="64" t="s">
        <v>73</v>
      </c>
      <c r="K129" s="64" t="s">
        <v>417</v>
      </c>
      <c r="L129" s="64" t="s">
        <v>75</v>
      </c>
      <c r="M129" s="64" t="s">
        <v>1334</v>
      </c>
      <c r="O129" s="57">
        <f t="shared" si="7"/>
        <v>4</v>
      </c>
      <c r="P129" s="57" t="str">
        <f t="shared" si="5"/>
        <v>04-4</v>
      </c>
      <c r="Q129" s="64" t="str">
        <f t="shared" si="6"/>
        <v>040304 - Schloß Charlottenburg</v>
      </c>
      <c r="R129" s="119"/>
      <c r="S129" s="119"/>
    </row>
    <row r="130" spans="1:19">
      <c r="A130" s="64" t="s">
        <v>75</v>
      </c>
      <c r="B130" s="64" t="s">
        <v>1334</v>
      </c>
      <c r="C130" s="64" t="s">
        <v>448</v>
      </c>
      <c r="D130" s="64" t="s">
        <v>779</v>
      </c>
      <c r="E130" s="64" t="s">
        <v>451</v>
      </c>
      <c r="F130" s="64" t="s">
        <v>449</v>
      </c>
      <c r="G130" s="64" t="s">
        <v>77</v>
      </c>
      <c r="H130" s="64" t="s">
        <v>450</v>
      </c>
      <c r="I130" s="64" t="s">
        <v>416</v>
      </c>
      <c r="J130" s="64" t="s">
        <v>73</v>
      </c>
      <c r="K130" s="64" t="s">
        <v>417</v>
      </c>
      <c r="L130" s="64" t="s">
        <v>75</v>
      </c>
      <c r="M130" s="64" t="s">
        <v>1334</v>
      </c>
      <c r="O130" s="57">
        <f t="shared" si="7"/>
        <v>5</v>
      </c>
      <c r="P130" s="57" t="str">
        <f t="shared" si="5"/>
        <v>04-5</v>
      </c>
      <c r="Q130" s="64" t="str">
        <f t="shared" si="6"/>
        <v>040305 - Mierendorffplatz</v>
      </c>
      <c r="R130" s="119"/>
      <c r="S130" s="119"/>
    </row>
    <row r="131" spans="1:19">
      <c r="A131" s="64" t="s">
        <v>75</v>
      </c>
      <c r="B131" s="64" t="s">
        <v>1334</v>
      </c>
      <c r="C131" s="64" t="s">
        <v>1347</v>
      </c>
      <c r="D131" s="64" t="s">
        <v>307</v>
      </c>
      <c r="E131" s="64" t="s">
        <v>235</v>
      </c>
      <c r="F131" s="64" t="s">
        <v>449</v>
      </c>
      <c r="G131" s="64" t="s">
        <v>77</v>
      </c>
      <c r="H131" s="64" t="s">
        <v>450</v>
      </c>
      <c r="I131" s="64" t="s">
        <v>416</v>
      </c>
      <c r="J131" s="64" t="s">
        <v>73</v>
      </c>
      <c r="K131" s="64" t="s">
        <v>417</v>
      </c>
      <c r="L131" s="64" t="s">
        <v>75</v>
      </c>
      <c r="M131" s="64" t="s">
        <v>1334</v>
      </c>
      <c r="O131" s="57">
        <f t="shared" si="7"/>
        <v>5</v>
      </c>
      <c r="P131" s="57" t="str">
        <f t="shared" si="5"/>
        <v>04-5</v>
      </c>
      <c r="Q131" s="64" t="str">
        <f t="shared" si="6"/>
        <v>040305 - Mierendorffplatz</v>
      </c>
      <c r="R131" s="119"/>
      <c r="S131" s="119"/>
    </row>
    <row r="132" spans="1:19">
      <c r="A132" s="64" t="s">
        <v>75</v>
      </c>
      <c r="B132" s="64" t="s">
        <v>1334</v>
      </c>
      <c r="C132" s="64" t="s">
        <v>467</v>
      </c>
      <c r="D132" s="64" t="s">
        <v>224</v>
      </c>
      <c r="E132" s="64" t="s">
        <v>468</v>
      </c>
      <c r="F132" s="64" t="s">
        <v>418</v>
      </c>
      <c r="G132" s="64" t="s">
        <v>79</v>
      </c>
      <c r="H132" s="64" t="s">
        <v>419</v>
      </c>
      <c r="I132" s="64" t="s">
        <v>416</v>
      </c>
      <c r="J132" s="64" t="s">
        <v>73</v>
      </c>
      <c r="K132" s="64" t="s">
        <v>417</v>
      </c>
      <c r="L132" s="64" t="s">
        <v>75</v>
      </c>
      <c r="M132" s="64" t="s">
        <v>1334</v>
      </c>
      <c r="O132" s="57">
        <f t="shared" si="7"/>
        <v>6</v>
      </c>
      <c r="P132" s="57" t="str">
        <f t="shared" si="5"/>
        <v>04-6</v>
      </c>
      <c r="Q132" s="64" t="str">
        <f t="shared" si="6"/>
        <v>040306 - Otto-Suhr-Allee</v>
      </c>
      <c r="R132" s="119"/>
      <c r="S132" s="119"/>
    </row>
    <row r="133" spans="1:19">
      <c r="A133" s="64" t="s">
        <v>75</v>
      </c>
      <c r="B133" s="64" t="s">
        <v>1334</v>
      </c>
      <c r="C133" s="64" t="s">
        <v>1348</v>
      </c>
      <c r="D133" s="64" t="s">
        <v>242</v>
      </c>
      <c r="E133" s="64" t="s">
        <v>1084</v>
      </c>
      <c r="F133" s="64" t="s">
        <v>418</v>
      </c>
      <c r="G133" s="64" t="s">
        <v>79</v>
      </c>
      <c r="H133" s="64" t="s">
        <v>419</v>
      </c>
      <c r="I133" s="64" t="s">
        <v>416</v>
      </c>
      <c r="J133" s="64" t="s">
        <v>73</v>
      </c>
      <c r="K133" s="64" t="s">
        <v>417</v>
      </c>
      <c r="L133" s="64" t="s">
        <v>75</v>
      </c>
      <c r="M133" s="64" t="s">
        <v>1334</v>
      </c>
      <c r="O133" s="57">
        <f t="shared" si="7"/>
        <v>6</v>
      </c>
      <c r="P133" s="57" t="str">
        <f t="shared" si="5"/>
        <v>04-6</v>
      </c>
      <c r="Q133" s="64" t="str">
        <f t="shared" si="6"/>
        <v>040306 - Otto-Suhr-Allee</v>
      </c>
      <c r="R133" s="119"/>
      <c r="S133" s="119"/>
    </row>
    <row r="134" spans="1:19">
      <c r="A134" s="64" t="s">
        <v>75</v>
      </c>
      <c r="B134" s="64" t="s">
        <v>1334</v>
      </c>
      <c r="C134" s="64" t="s">
        <v>415</v>
      </c>
      <c r="D134" s="64" t="s">
        <v>238</v>
      </c>
      <c r="E134" s="64" t="s">
        <v>420</v>
      </c>
      <c r="F134" s="64" t="s">
        <v>418</v>
      </c>
      <c r="G134" s="64" t="s">
        <v>79</v>
      </c>
      <c r="H134" s="64" t="s">
        <v>419</v>
      </c>
      <c r="I134" s="64" t="s">
        <v>416</v>
      </c>
      <c r="J134" s="64" t="s">
        <v>73</v>
      </c>
      <c r="K134" s="64" t="s">
        <v>417</v>
      </c>
      <c r="L134" s="64" t="s">
        <v>75</v>
      </c>
      <c r="M134" s="64" t="s">
        <v>1334</v>
      </c>
      <c r="O134" s="57">
        <f t="shared" si="7"/>
        <v>6</v>
      </c>
      <c r="P134" s="57" t="str">
        <f t="shared" si="5"/>
        <v>04-6</v>
      </c>
      <c r="Q134" s="64" t="str">
        <f t="shared" si="6"/>
        <v>040306 - Otto-Suhr-Allee</v>
      </c>
      <c r="R134" s="119"/>
      <c r="S134" s="119"/>
    </row>
    <row r="135" spans="1:19">
      <c r="A135" s="64" t="s">
        <v>75</v>
      </c>
      <c r="B135" s="64" t="s">
        <v>1334</v>
      </c>
      <c r="C135" s="64" t="s">
        <v>1349</v>
      </c>
      <c r="D135" s="64" t="s">
        <v>628</v>
      </c>
      <c r="E135" s="64" t="s">
        <v>1085</v>
      </c>
      <c r="F135" s="64" t="s">
        <v>418</v>
      </c>
      <c r="G135" s="64" t="s">
        <v>79</v>
      </c>
      <c r="H135" s="64" t="s">
        <v>419</v>
      </c>
      <c r="I135" s="64" t="s">
        <v>416</v>
      </c>
      <c r="J135" s="64" t="s">
        <v>73</v>
      </c>
      <c r="K135" s="64" t="s">
        <v>417</v>
      </c>
      <c r="L135" s="64" t="s">
        <v>75</v>
      </c>
      <c r="M135" s="64" t="s">
        <v>1334</v>
      </c>
      <c r="O135" s="57">
        <f t="shared" si="7"/>
        <v>6</v>
      </c>
      <c r="P135" s="57" t="str">
        <f t="shared" ref="P135:P198" si="8">L135&amp;"-"&amp;O135</f>
        <v>04-6</v>
      </c>
      <c r="Q135" s="64" t="str">
        <f t="shared" ref="Q135:Q198" si="9">F135&amp;" - "&amp;H135</f>
        <v>040306 - Otto-Suhr-Allee</v>
      </c>
      <c r="R135" s="119"/>
      <c r="S135" s="119"/>
    </row>
    <row r="136" spans="1:19">
      <c r="A136" s="64" t="s">
        <v>75</v>
      </c>
      <c r="B136" s="64" t="s">
        <v>1334</v>
      </c>
      <c r="C136" s="64" t="s">
        <v>1350</v>
      </c>
      <c r="D136" s="64" t="s">
        <v>1324</v>
      </c>
      <c r="E136" s="64" t="s">
        <v>1087</v>
      </c>
      <c r="F136" s="64" t="s">
        <v>1351</v>
      </c>
      <c r="G136" s="64" t="s">
        <v>81</v>
      </c>
      <c r="H136" s="64" t="s">
        <v>1086</v>
      </c>
      <c r="I136" s="64" t="s">
        <v>416</v>
      </c>
      <c r="J136" s="64" t="s">
        <v>73</v>
      </c>
      <c r="K136" s="64" t="s">
        <v>417</v>
      </c>
      <c r="L136" s="64" t="s">
        <v>75</v>
      </c>
      <c r="M136" s="64" t="s">
        <v>1334</v>
      </c>
      <c r="O136" s="57">
        <f t="shared" si="7"/>
        <v>7</v>
      </c>
      <c r="P136" s="57" t="str">
        <f t="shared" si="8"/>
        <v>04-7</v>
      </c>
      <c r="Q136" s="64" t="str">
        <f t="shared" si="9"/>
        <v>040307 - Neue Kantstraße</v>
      </c>
      <c r="R136" s="119"/>
      <c r="S136" s="119"/>
    </row>
    <row r="137" spans="1:19">
      <c r="A137" s="64" t="s">
        <v>75</v>
      </c>
      <c r="B137" s="64" t="s">
        <v>1334</v>
      </c>
      <c r="C137" s="64" t="s">
        <v>1352</v>
      </c>
      <c r="D137" s="64" t="s">
        <v>250</v>
      </c>
      <c r="E137" s="64" t="s">
        <v>1088</v>
      </c>
      <c r="F137" s="64" t="s">
        <v>1351</v>
      </c>
      <c r="G137" s="64" t="s">
        <v>81</v>
      </c>
      <c r="H137" s="64" t="s">
        <v>1086</v>
      </c>
      <c r="I137" s="64" t="s">
        <v>416</v>
      </c>
      <c r="J137" s="64" t="s">
        <v>73</v>
      </c>
      <c r="K137" s="64" t="s">
        <v>417</v>
      </c>
      <c r="L137" s="64" t="s">
        <v>75</v>
      </c>
      <c r="M137" s="64" t="s">
        <v>1334</v>
      </c>
      <c r="O137" s="57">
        <f t="shared" si="7"/>
        <v>7</v>
      </c>
      <c r="P137" s="57" t="str">
        <f t="shared" si="8"/>
        <v>04-7</v>
      </c>
      <c r="Q137" s="64" t="str">
        <f t="shared" si="9"/>
        <v>040307 - Neue Kantstraße</v>
      </c>
      <c r="R137" s="119"/>
      <c r="S137" s="119"/>
    </row>
    <row r="138" spans="1:19">
      <c r="A138" s="64" t="s">
        <v>75</v>
      </c>
      <c r="B138" s="64" t="s">
        <v>1334</v>
      </c>
      <c r="C138" s="64" t="s">
        <v>1353</v>
      </c>
      <c r="D138" s="64" t="s">
        <v>210</v>
      </c>
      <c r="E138" s="64" t="s">
        <v>1089</v>
      </c>
      <c r="F138" s="64" t="s">
        <v>1351</v>
      </c>
      <c r="G138" s="64" t="s">
        <v>81</v>
      </c>
      <c r="H138" s="64" t="s">
        <v>1086</v>
      </c>
      <c r="I138" s="64" t="s">
        <v>416</v>
      </c>
      <c r="J138" s="64" t="s">
        <v>73</v>
      </c>
      <c r="K138" s="64" t="s">
        <v>417</v>
      </c>
      <c r="L138" s="64" t="s">
        <v>75</v>
      </c>
      <c r="M138" s="64" t="s">
        <v>1334</v>
      </c>
      <c r="O138" s="57">
        <f t="shared" si="7"/>
        <v>7</v>
      </c>
      <c r="P138" s="57" t="str">
        <f t="shared" si="8"/>
        <v>04-7</v>
      </c>
      <c r="Q138" s="64" t="str">
        <f t="shared" si="9"/>
        <v>040307 - Neue Kantstraße</v>
      </c>
      <c r="R138" s="119"/>
      <c r="S138" s="119"/>
    </row>
    <row r="139" spans="1:19">
      <c r="A139" s="64" t="s">
        <v>75</v>
      </c>
      <c r="B139" s="64" t="s">
        <v>1334</v>
      </c>
      <c r="C139" s="64" t="s">
        <v>1354</v>
      </c>
      <c r="D139" s="64" t="s">
        <v>1327</v>
      </c>
      <c r="E139" s="64" t="s">
        <v>1091</v>
      </c>
      <c r="F139" s="64" t="s">
        <v>1355</v>
      </c>
      <c r="G139" s="64" t="s">
        <v>83</v>
      </c>
      <c r="H139" s="64" t="s">
        <v>1090</v>
      </c>
      <c r="I139" s="64" t="s">
        <v>416</v>
      </c>
      <c r="J139" s="64" t="s">
        <v>73</v>
      </c>
      <c r="K139" s="64" t="s">
        <v>417</v>
      </c>
      <c r="L139" s="64" t="s">
        <v>75</v>
      </c>
      <c r="M139" s="64" t="s">
        <v>1334</v>
      </c>
      <c r="O139" s="57">
        <f t="shared" si="7"/>
        <v>8</v>
      </c>
      <c r="P139" s="57" t="str">
        <f t="shared" si="8"/>
        <v>04-8</v>
      </c>
      <c r="Q139" s="64" t="str">
        <f t="shared" si="9"/>
        <v>040308 - Kantstraße</v>
      </c>
      <c r="R139" s="119"/>
      <c r="S139" s="119"/>
    </row>
    <row r="140" spans="1:19">
      <c r="A140" s="64" t="s">
        <v>75</v>
      </c>
      <c r="B140" s="64" t="s">
        <v>1334</v>
      </c>
      <c r="C140" s="64" t="s">
        <v>1356</v>
      </c>
      <c r="D140" s="64" t="s">
        <v>445</v>
      </c>
      <c r="E140" s="64" t="s">
        <v>1092</v>
      </c>
      <c r="F140" s="64" t="s">
        <v>1355</v>
      </c>
      <c r="G140" s="64" t="s">
        <v>83</v>
      </c>
      <c r="H140" s="64" t="s">
        <v>1090</v>
      </c>
      <c r="I140" s="64" t="s">
        <v>416</v>
      </c>
      <c r="J140" s="64" t="s">
        <v>73</v>
      </c>
      <c r="K140" s="64" t="s">
        <v>417</v>
      </c>
      <c r="L140" s="64" t="s">
        <v>75</v>
      </c>
      <c r="M140" s="64" t="s">
        <v>1334</v>
      </c>
      <c r="O140" s="57">
        <f t="shared" si="7"/>
        <v>8</v>
      </c>
      <c r="P140" s="57" t="str">
        <f t="shared" si="8"/>
        <v>04-8</v>
      </c>
      <c r="Q140" s="64" t="str">
        <f t="shared" si="9"/>
        <v>040308 - Kantstraße</v>
      </c>
      <c r="R140" s="119"/>
      <c r="S140" s="119"/>
    </row>
    <row r="141" spans="1:19">
      <c r="A141" s="64" t="s">
        <v>75</v>
      </c>
      <c r="B141" s="64" t="s">
        <v>1334</v>
      </c>
      <c r="C141" s="64" t="s">
        <v>1357</v>
      </c>
      <c r="D141" s="64" t="s">
        <v>253</v>
      </c>
      <c r="E141" s="64" t="s">
        <v>1093</v>
      </c>
      <c r="F141" s="64" t="s">
        <v>1358</v>
      </c>
      <c r="G141" s="64" t="s">
        <v>85</v>
      </c>
      <c r="H141" s="64" t="s">
        <v>525</v>
      </c>
      <c r="I141" s="64" t="s">
        <v>416</v>
      </c>
      <c r="J141" s="64" t="s">
        <v>73</v>
      </c>
      <c r="K141" s="64" t="s">
        <v>417</v>
      </c>
      <c r="L141" s="64" t="s">
        <v>75</v>
      </c>
      <c r="M141" s="64" t="s">
        <v>1334</v>
      </c>
      <c r="O141" s="57">
        <f t="shared" si="7"/>
        <v>9</v>
      </c>
      <c r="P141" s="57" t="str">
        <f t="shared" si="8"/>
        <v>04-9</v>
      </c>
      <c r="Q141" s="64" t="str">
        <f t="shared" si="9"/>
        <v>040309 - Kurfürstendamm</v>
      </c>
      <c r="R141" s="119"/>
      <c r="S141" s="119"/>
    </row>
    <row r="142" spans="1:19">
      <c r="A142" s="64" t="s">
        <v>75</v>
      </c>
      <c r="B142" s="64" t="s">
        <v>1334</v>
      </c>
      <c r="C142" s="64" t="s">
        <v>1359</v>
      </c>
      <c r="D142" s="64" t="s">
        <v>455</v>
      </c>
      <c r="E142" s="64" t="s">
        <v>1094</v>
      </c>
      <c r="F142" s="64" t="s">
        <v>1358</v>
      </c>
      <c r="G142" s="64" t="s">
        <v>85</v>
      </c>
      <c r="H142" s="64" t="s">
        <v>525</v>
      </c>
      <c r="I142" s="64" t="s">
        <v>416</v>
      </c>
      <c r="J142" s="64" t="s">
        <v>73</v>
      </c>
      <c r="K142" s="64" t="s">
        <v>417</v>
      </c>
      <c r="L142" s="64" t="s">
        <v>75</v>
      </c>
      <c r="M142" s="64" t="s">
        <v>1334</v>
      </c>
      <c r="O142" s="57">
        <f t="shared" si="7"/>
        <v>9</v>
      </c>
      <c r="P142" s="57" t="str">
        <f t="shared" si="8"/>
        <v>04-9</v>
      </c>
      <c r="Q142" s="64" t="str">
        <f t="shared" si="9"/>
        <v>040309 - Kurfürstendamm</v>
      </c>
      <c r="R142" s="119"/>
      <c r="S142" s="119"/>
    </row>
    <row r="143" spans="1:19">
      <c r="A143" s="64" t="s">
        <v>75</v>
      </c>
      <c r="B143" s="64" t="s">
        <v>1334</v>
      </c>
      <c r="C143" s="64" t="s">
        <v>1360</v>
      </c>
      <c r="D143" s="64" t="s">
        <v>1300</v>
      </c>
      <c r="E143" s="64" t="s">
        <v>1095</v>
      </c>
      <c r="F143" s="64" t="s">
        <v>1358</v>
      </c>
      <c r="G143" s="64" t="s">
        <v>85</v>
      </c>
      <c r="H143" s="64" t="s">
        <v>525</v>
      </c>
      <c r="I143" s="64" t="s">
        <v>416</v>
      </c>
      <c r="J143" s="64" t="s">
        <v>73</v>
      </c>
      <c r="K143" s="64" t="s">
        <v>417</v>
      </c>
      <c r="L143" s="64" t="s">
        <v>75</v>
      </c>
      <c r="M143" s="64" t="s">
        <v>1334</v>
      </c>
      <c r="O143" s="57">
        <f t="shared" si="7"/>
        <v>9</v>
      </c>
      <c r="P143" s="57" t="str">
        <f t="shared" si="8"/>
        <v>04-9</v>
      </c>
      <c r="Q143" s="64" t="str">
        <f t="shared" si="9"/>
        <v>040309 - Kurfürstendamm</v>
      </c>
      <c r="R143" s="119"/>
      <c r="S143" s="119"/>
    </row>
    <row r="144" spans="1:19">
      <c r="A144" s="64" t="s">
        <v>75</v>
      </c>
      <c r="B144" s="64" t="s">
        <v>1334</v>
      </c>
      <c r="C144" s="64" t="s">
        <v>1361</v>
      </c>
      <c r="D144" s="64" t="s">
        <v>241</v>
      </c>
      <c r="E144" s="64" t="s">
        <v>1096</v>
      </c>
      <c r="F144" s="64" t="s">
        <v>1362</v>
      </c>
      <c r="G144" s="64" t="s">
        <v>87</v>
      </c>
      <c r="H144" s="64" t="s">
        <v>1096</v>
      </c>
      <c r="I144" s="64" t="s">
        <v>416</v>
      </c>
      <c r="J144" s="64" t="s">
        <v>73</v>
      </c>
      <c r="K144" s="64" t="s">
        <v>417</v>
      </c>
      <c r="L144" s="64" t="s">
        <v>75</v>
      </c>
      <c r="M144" s="64" t="s">
        <v>1334</v>
      </c>
      <c r="O144" s="57">
        <f t="shared" si="7"/>
        <v>10</v>
      </c>
      <c r="P144" s="57" t="str">
        <f t="shared" si="8"/>
        <v>04-10</v>
      </c>
      <c r="Q144" s="64" t="str">
        <f t="shared" si="9"/>
        <v>040310 - Halensee</v>
      </c>
      <c r="R144" s="119"/>
      <c r="S144" s="119"/>
    </row>
    <row r="145" spans="1:19">
      <c r="A145" s="64" t="s">
        <v>75</v>
      </c>
      <c r="B145" s="64" t="s">
        <v>1334</v>
      </c>
      <c r="C145" s="64" t="s">
        <v>1363</v>
      </c>
      <c r="D145" s="64" t="s">
        <v>479</v>
      </c>
      <c r="E145" s="64" t="s">
        <v>1097</v>
      </c>
      <c r="F145" s="64" t="s">
        <v>438</v>
      </c>
      <c r="G145" s="64" t="s">
        <v>89</v>
      </c>
      <c r="H145" s="64" t="s">
        <v>439</v>
      </c>
      <c r="I145" s="64" t="s">
        <v>436</v>
      </c>
      <c r="J145" s="64" t="s">
        <v>75</v>
      </c>
      <c r="K145" s="64" t="s">
        <v>437</v>
      </c>
      <c r="L145" s="64" t="s">
        <v>75</v>
      </c>
      <c r="M145" s="64" t="s">
        <v>1334</v>
      </c>
      <c r="O145" s="57">
        <f t="shared" si="7"/>
        <v>11</v>
      </c>
      <c r="P145" s="57" t="str">
        <f t="shared" si="8"/>
        <v>04-11</v>
      </c>
      <c r="Q145" s="64" t="str">
        <f t="shared" si="9"/>
        <v>040411 - Grunewald</v>
      </c>
      <c r="R145" s="119"/>
      <c r="S145" s="119"/>
    </row>
    <row r="146" spans="1:19">
      <c r="A146" s="64" t="s">
        <v>75</v>
      </c>
      <c r="B146" s="64" t="s">
        <v>1334</v>
      </c>
      <c r="C146" s="64" t="s">
        <v>1364</v>
      </c>
      <c r="D146" s="64" t="s">
        <v>1331</v>
      </c>
      <c r="E146" s="64" t="s">
        <v>1098</v>
      </c>
      <c r="F146" s="64" t="s">
        <v>438</v>
      </c>
      <c r="G146" s="64" t="s">
        <v>89</v>
      </c>
      <c r="H146" s="64" t="s">
        <v>439</v>
      </c>
      <c r="I146" s="64" t="s">
        <v>436</v>
      </c>
      <c r="J146" s="64" t="s">
        <v>75</v>
      </c>
      <c r="K146" s="64" t="s">
        <v>437</v>
      </c>
      <c r="L146" s="64" t="s">
        <v>75</v>
      </c>
      <c r="M146" s="64" t="s">
        <v>1334</v>
      </c>
      <c r="O146" s="57">
        <f t="shared" si="7"/>
        <v>11</v>
      </c>
      <c r="P146" s="57" t="str">
        <f t="shared" si="8"/>
        <v>04-11</v>
      </c>
      <c r="Q146" s="64" t="str">
        <f t="shared" si="9"/>
        <v>040411 - Grunewald</v>
      </c>
      <c r="R146" s="119"/>
      <c r="S146" s="119"/>
    </row>
    <row r="147" spans="1:19">
      <c r="A147" s="64" t="s">
        <v>75</v>
      </c>
      <c r="B147" s="64" t="s">
        <v>1334</v>
      </c>
      <c r="C147" s="64" t="s">
        <v>1365</v>
      </c>
      <c r="D147" s="64" t="s">
        <v>300</v>
      </c>
      <c r="E147" s="64" t="s">
        <v>1099</v>
      </c>
      <c r="F147" s="64" t="s">
        <v>438</v>
      </c>
      <c r="G147" s="64" t="s">
        <v>89</v>
      </c>
      <c r="H147" s="64" t="s">
        <v>439</v>
      </c>
      <c r="I147" s="64" t="s">
        <v>436</v>
      </c>
      <c r="J147" s="64" t="s">
        <v>75</v>
      </c>
      <c r="K147" s="64" t="s">
        <v>437</v>
      </c>
      <c r="L147" s="64" t="s">
        <v>75</v>
      </c>
      <c r="M147" s="64" t="s">
        <v>1334</v>
      </c>
      <c r="O147" s="57">
        <f t="shared" si="7"/>
        <v>11</v>
      </c>
      <c r="P147" s="57" t="str">
        <f t="shared" si="8"/>
        <v>04-11</v>
      </c>
      <c r="Q147" s="64" t="str">
        <f t="shared" si="9"/>
        <v>040411 - Grunewald</v>
      </c>
      <c r="R147" s="119"/>
      <c r="S147" s="119"/>
    </row>
    <row r="148" spans="1:19">
      <c r="A148" s="64" t="s">
        <v>75</v>
      </c>
      <c r="B148" s="64" t="s">
        <v>1334</v>
      </c>
      <c r="C148" s="64" t="s">
        <v>1366</v>
      </c>
      <c r="D148" s="64" t="s">
        <v>314</v>
      </c>
      <c r="E148" s="64" t="s">
        <v>1100</v>
      </c>
      <c r="F148" s="64" t="s">
        <v>438</v>
      </c>
      <c r="G148" s="64" t="s">
        <v>89</v>
      </c>
      <c r="H148" s="64" t="s">
        <v>439</v>
      </c>
      <c r="I148" s="64" t="s">
        <v>436</v>
      </c>
      <c r="J148" s="64" t="s">
        <v>75</v>
      </c>
      <c r="K148" s="64" t="s">
        <v>437</v>
      </c>
      <c r="L148" s="64" t="s">
        <v>75</v>
      </c>
      <c r="M148" s="64" t="s">
        <v>1334</v>
      </c>
      <c r="O148" s="57">
        <f t="shared" si="7"/>
        <v>11</v>
      </c>
      <c r="P148" s="57" t="str">
        <f t="shared" si="8"/>
        <v>04-11</v>
      </c>
      <c r="Q148" s="64" t="str">
        <f t="shared" si="9"/>
        <v>040411 - Grunewald</v>
      </c>
      <c r="R148" s="119"/>
      <c r="S148" s="119"/>
    </row>
    <row r="149" spans="1:19">
      <c r="A149" s="64" t="s">
        <v>75</v>
      </c>
      <c r="B149" s="64" t="s">
        <v>1334</v>
      </c>
      <c r="C149" s="64" t="s">
        <v>435</v>
      </c>
      <c r="D149" s="64" t="s">
        <v>907</v>
      </c>
      <c r="E149" s="64" t="s">
        <v>440</v>
      </c>
      <c r="F149" s="64" t="s">
        <v>438</v>
      </c>
      <c r="G149" s="64" t="s">
        <v>89</v>
      </c>
      <c r="H149" s="64" t="s">
        <v>439</v>
      </c>
      <c r="I149" s="64" t="s">
        <v>436</v>
      </c>
      <c r="J149" s="64" t="s">
        <v>75</v>
      </c>
      <c r="K149" s="64" t="s">
        <v>437</v>
      </c>
      <c r="L149" s="64" t="s">
        <v>75</v>
      </c>
      <c r="M149" s="64" t="s">
        <v>1334</v>
      </c>
      <c r="O149" s="57">
        <f t="shared" si="7"/>
        <v>11</v>
      </c>
      <c r="P149" s="57" t="str">
        <f t="shared" si="8"/>
        <v>04-11</v>
      </c>
      <c r="Q149" s="64" t="str">
        <f t="shared" si="9"/>
        <v>040411 - Grunewald</v>
      </c>
      <c r="R149" s="119"/>
      <c r="S149" s="119"/>
    </row>
    <row r="150" spans="1:19">
      <c r="A150" s="64" t="s">
        <v>75</v>
      </c>
      <c r="B150" s="64" t="s">
        <v>1334</v>
      </c>
      <c r="C150" s="64" t="s">
        <v>1367</v>
      </c>
      <c r="D150" s="64" t="s">
        <v>613</v>
      </c>
      <c r="E150" s="64" t="s">
        <v>1102</v>
      </c>
      <c r="F150" s="64" t="s">
        <v>1368</v>
      </c>
      <c r="G150" s="64" t="s">
        <v>91</v>
      </c>
      <c r="H150" s="64" t="s">
        <v>1101</v>
      </c>
      <c r="I150" s="64" t="s">
        <v>436</v>
      </c>
      <c r="J150" s="64" t="s">
        <v>75</v>
      </c>
      <c r="K150" s="64" t="s">
        <v>437</v>
      </c>
      <c r="L150" s="64" t="s">
        <v>75</v>
      </c>
      <c r="M150" s="64" t="s">
        <v>1334</v>
      </c>
      <c r="O150" s="57">
        <f t="shared" si="7"/>
        <v>12</v>
      </c>
      <c r="P150" s="57" t="str">
        <f t="shared" si="8"/>
        <v>04-12</v>
      </c>
      <c r="Q150" s="64" t="str">
        <f t="shared" si="9"/>
        <v>040412 - Schmargendorf</v>
      </c>
      <c r="R150" s="119"/>
      <c r="S150" s="119"/>
    </row>
    <row r="151" spans="1:19">
      <c r="A151" s="64" t="s">
        <v>75</v>
      </c>
      <c r="B151" s="64" t="s">
        <v>1334</v>
      </c>
      <c r="C151" s="64" t="s">
        <v>1369</v>
      </c>
      <c r="D151" s="64" t="s">
        <v>370</v>
      </c>
      <c r="E151" s="64" t="s">
        <v>1103</v>
      </c>
      <c r="F151" s="64" t="s">
        <v>1368</v>
      </c>
      <c r="G151" s="64" t="s">
        <v>91</v>
      </c>
      <c r="H151" s="64" t="s">
        <v>1101</v>
      </c>
      <c r="I151" s="64" t="s">
        <v>436</v>
      </c>
      <c r="J151" s="64" t="s">
        <v>75</v>
      </c>
      <c r="K151" s="64" t="s">
        <v>437</v>
      </c>
      <c r="L151" s="64" t="s">
        <v>75</v>
      </c>
      <c r="M151" s="64" t="s">
        <v>1334</v>
      </c>
      <c r="O151" s="57">
        <f t="shared" si="7"/>
        <v>12</v>
      </c>
      <c r="P151" s="57" t="str">
        <f t="shared" si="8"/>
        <v>04-12</v>
      </c>
      <c r="Q151" s="64" t="str">
        <f t="shared" si="9"/>
        <v>040412 - Schmargendorf</v>
      </c>
      <c r="R151" s="119"/>
      <c r="S151" s="119"/>
    </row>
    <row r="152" spans="1:19">
      <c r="A152" s="64" t="s">
        <v>75</v>
      </c>
      <c r="B152" s="64" t="s">
        <v>1334</v>
      </c>
      <c r="C152" s="64" t="s">
        <v>1370</v>
      </c>
      <c r="D152" s="64" t="s">
        <v>464</v>
      </c>
      <c r="E152" s="64" t="s">
        <v>1104</v>
      </c>
      <c r="F152" s="64" t="s">
        <v>1368</v>
      </c>
      <c r="G152" s="64" t="s">
        <v>91</v>
      </c>
      <c r="H152" s="64" t="s">
        <v>1101</v>
      </c>
      <c r="I152" s="64" t="s">
        <v>436</v>
      </c>
      <c r="J152" s="64" t="s">
        <v>75</v>
      </c>
      <c r="K152" s="64" t="s">
        <v>437</v>
      </c>
      <c r="L152" s="64" t="s">
        <v>75</v>
      </c>
      <c r="M152" s="64" t="s">
        <v>1334</v>
      </c>
      <c r="O152" s="57">
        <f t="shared" si="7"/>
        <v>12</v>
      </c>
      <c r="P152" s="57" t="str">
        <f t="shared" si="8"/>
        <v>04-12</v>
      </c>
      <c r="Q152" s="64" t="str">
        <f t="shared" si="9"/>
        <v>040412 - Schmargendorf</v>
      </c>
      <c r="R152" s="119"/>
      <c r="S152" s="119"/>
    </row>
    <row r="153" spans="1:19">
      <c r="A153" s="64" t="s">
        <v>75</v>
      </c>
      <c r="B153" s="64" t="s">
        <v>1334</v>
      </c>
      <c r="C153" s="64" t="s">
        <v>1371</v>
      </c>
      <c r="D153" s="64" t="s">
        <v>1301</v>
      </c>
      <c r="E153" s="64" t="s">
        <v>1105</v>
      </c>
      <c r="F153" s="64" t="s">
        <v>1368</v>
      </c>
      <c r="G153" s="64" t="s">
        <v>91</v>
      </c>
      <c r="H153" s="64" t="s">
        <v>1101</v>
      </c>
      <c r="I153" s="64" t="s">
        <v>436</v>
      </c>
      <c r="J153" s="64" t="s">
        <v>75</v>
      </c>
      <c r="K153" s="64" t="s">
        <v>437</v>
      </c>
      <c r="L153" s="64" t="s">
        <v>75</v>
      </c>
      <c r="M153" s="64" t="s">
        <v>1334</v>
      </c>
      <c r="O153" s="57">
        <f t="shared" si="7"/>
        <v>12</v>
      </c>
      <c r="P153" s="57" t="str">
        <f t="shared" si="8"/>
        <v>04-12</v>
      </c>
      <c r="Q153" s="64" t="str">
        <f t="shared" si="9"/>
        <v>040412 - Schmargendorf</v>
      </c>
      <c r="R153" s="119"/>
      <c r="S153" s="119"/>
    </row>
    <row r="154" spans="1:19">
      <c r="A154" s="64" t="s">
        <v>75</v>
      </c>
      <c r="B154" s="64" t="s">
        <v>1334</v>
      </c>
      <c r="C154" s="64" t="s">
        <v>458</v>
      </c>
      <c r="D154" s="64" t="s">
        <v>823</v>
      </c>
      <c r="E154" s="64" t="s">
        <v>461</v>
      </c>
      <c r="F154" s="64" t="s">
        <v>459</v>
      </c>
      <c r="G154" s="64" t="s">
        <v>93</v>
      </c>
      <c r="H154" s="64" t="s">
        <v>460</v>
      </c>
      <c r="I154" s="64" t="s">
        <v>436</v>
      </c>
      <c r="J154" s="64" t="s">
        <v>75</v>
      </c>
      <c r="K154" s="64" t="s">
        <v>437</v>
      </c>
      <c r="L154" s="64" t="s">
        <v>75</v>
      </c>
      <c r="M154" s="64" t="s">
        <v>1334</v>
      </c>
      <c r="O154" s="57">
        <f t="shared" si="7"/>
        <v>13</v>
      </c>
      <c r="P154" s="57" t="str">
        <f t="shared" si="8"/>
        <v>04-13</v>
      </c>
      <c r="Q154" s="64" t="str">
        <f t="shared" si="9"/>
        <v>040413 - Wiesbadener Straße</v>
      </c>
      <c r="R154" s="119"/>
      <c r="S154" s="119"/>
    </row>
    <row r="155" spans="1:19">
      <c r="A155" s="64" t="s">
        <v>75</v>
      </c>
      <c r="B155" s="64" t="s">
        <v>1334</v>
      </c>
      <c r="C155" s="64" t="s">
        <v>1372</v>
      </c>
      <c r="D155" s="64" t="s">
        <v>792</v>
      </c>
      <c r="E155" s="64" t="s">
        <v>1106</v>
      </c>
      <c r="F155" s="64" t="s">
        <v>459</v>
      </c>
      <c r="G155" s="64" t="s">
        <v>93</v>
      </c>
      <c r="H155" s="64" t="s">
        <v>460</v>
      </c>
      <c r="I155" s="64" t="s">
        <v>436</v>
      </c>
      <c r="J155" s="64" t="s">
        <v>75</v>
      </c>
      <c r="K155" s="64" t="s">
        <v>437</v>
      </c>
      <c r="L155" s="64" t="s">
        <v>75</v>
      </c>
      <c r="M155" s="64" t="s">
        <v>1334</v>
      </c>
      <c r="O155" s="57">
        <f t="shared" si="7"/>
        <v>13</v>
      </c>
      <c r="P155" s="57" t="str">
        <f t="shared" si="8"/>
        <v>04-13</v>
      </c>
      <c r="Q155" s="64" t="str">
        <f t="shared" si="9"/>
        <v>040413 - Wiesbadener Straße</v>
      </c>
      <c r="R155" s="119"/>
      <c r="S155" s="119"/>
    </row>
    <row r="156" spans="1:19">
      <c r="A156" s="64" t="s">
        <v>75</v>
      </c>
      <c r="B156" s="64" t="s">
        <v>1334</v>
      </c>
      <c r="C156" s="64" t="s">
        <v>1373</v>
      </c>
      <c r="D156" s="64" t="s">
        <v>1374</v>
      </c>
      <c r="E156" s="64" t="s">
        <v>1107</v>
      </c>
      <c r="F156" s="64" t="s">
        <v>459</v>
      </c>
      <c r="G156" s="64" t="s">
        <v>93</v>
      </c>
      <c r="H156" s="64" t="s">
        <v>460</v>
      </c>
      <c r="I156" s="64" t="s">
        <v>436</v>
      </c>
      <c r="J156" s="64" t="s">
        <v>75</v>
      </c>
      <c r="K156" s="64" t="s">
        <v>437</v>
      </c>
      <c r="L156" s="64" t="s">
        <v>75</v>
      </c>
      <c r="M156" s="64" t="s">
        <v>1334</v>
      </c>
      <c r="O156" s="57">
        <f t="shared" si="7"/>
        <v>13</v>
      </c>
      <c r="P156" s="57" t="str">
        <f t="shared" si="8"/>
        <v>04-13</v>
      </c>
      <c r="Q156" s="64" t="str">
        <f t="shared" si="9"/>
        <v>040413 - Wiesbadener Straße</v>
      </c>
      <c r="R156" s="119"/>
      <c r="S156" s="119"/>
    </row>
    <row r="157" spans="1:19">
      <c r="A157" s="64" t="s">
        <v>75</v>
      </c>
      <c r="B157" s="64" t="s">
        <v>1334</v>
      </c>
      <c r="C157" s="64" t="s">
        <v>453</v>
      </c>
      <c r="D157" s="64" t="s">
        <v>408</v>
      </c>
      <c r="E157" s="64" t="s">
        <v>454</v>
      </c>
      <c r="F157" s="64" t="s">
        <v>428</v>
      </c>
      <c r="G157" s="64" t="s">
        <v>95</v>
      </c>
      <c r="H157" s="64" t="s">
        <v>429</v>
      </c>
      <c r="I157" s="64" t="s">
        <v>422</v>
      </c>
      <c r="J157" s="64" t="s">
        <v>77</v>
      </c>
      <c r="K157" s="64" t="s">
        <v>423</v>
      </c>
      <c r="L157" s="64" t="s">
        <v>75</v>
      </c>
      <c r="M157" s="64" t="s">
        <v>1334</v>
      </c>
      <c r="O157" s="57">
        <f t="shared" si="7"/>
        <v>14</v>
      </c>
      <c r="P157" s="57" t="str">
        <f t="shared" si="8"/>
        <v>04-14</v>
      </c>
      <c r="Q157" s="64" t="str">
        <f t="shared" si="9"/>
        <v>040514 - Düsseldorfer Straße</v>
      </c>
      <c r="R157" s="119"/>
      <c r="S157" s="119"/>
    </row>
    <row r="158" spans="1:19">
      <c r="A158" s="64" t="s">
        <v>75</v>
      </c>
      <c r="B158" s="64" t="s">
        <v>1334</v>
      </c>
      <c r="C158" s="64" t="s">
        <v>1375</v>
      </c>
      <c r="D158" s="64" t="s">
        <v>527</v>
      </c>
      <c r="E158" s="64" t="s">
        <v>1108</v>
      </c>
      <c r="F158" s="64" t="s">
        <v>428</v>
      </c>
      <c r="G158" s="64" t="s">
        <v>95</v>
      </c>
      <c r="H158" s="64" t="s">
        <v>429</v>
      </c>
      <c r="I158" s="64" t="s">
        <v>422</v>
      </c>
      <c r="J158" s="64" t="s">
        <v>77</v>
      </c>
      <c r="K158" s="64" t="s">
        <v>423</v>
      </c>
      <c r="L158" s="64" t="s">
        <v>75</v>
      </c>
      <c r="M158" s="64" t="s">
        <v>1334</v>
      </c>
      <c r="O158" s="57">
        <f t="shared" si="7"/>
        <v>14</v>
      </c>
      <c r="P158" s="57" t="str">
        <f t="shared" si="8"/>
        <v>04-14</v>
      </c>
      <c r="Q158" s="64" t="str">
        <f t="shared" si="9"/>
        <v>040514 - Düsseldorfer Straße</v>
      </c>
      <c r="R158" s="119"/>
      <c r="S158" s="119"/>
    </row>
    <row r="159" spans="1:19">
      <c r="A159" s="64" t="s">
        <v>75</v>
      </c>
      <c r="B159" s="64" t="s">
        <v>1334</v>
      </c>
      <c r="C159" s="64" t="s">
        <v>456</v>
      </c>
      <c r="D159" s="64" t="s">
        <v>477</v>
      </c>
      <c r="E159" s="64" t="s">
        <v>457</v>
      </c>
      <c r="F159" s="64" t="s">
        <v>428</v>
      </c>
      <c r="G159" s="64" t="s">
        <v>95</v>
      </c>
      <c r="H159" s="64" t="s">
        <v>429</v>
      </c>
      <c r="I159" s="64" t="s">
        <v>422</v>
      </c>
      <c r="J159" s="64" t="s">
        <v>77</v>
      </c>
      <c r="K159" s="64" t="s">
        <v>423</v>
      </c>
      <c r="L159" s="64" t="s">
        <v>75</v>
      </c>
      <c r="M159" s="64" t="s">
        <v>1334</v>
      </c>
      <c r="O159" s="57">
        <f t="shared" si="7"/>
        <v>14</v>
      </c>
      <c r="P159" s="57" t="str">
        <f t="shared" si="8"/>
        <v>04-14</v>
      </c>
      <c r="Q159" s="64" t="str">
        <f t="shared" si="9"/>
        <v>040514 - Düsseldorfer Straße</v>
      </c>
      <c r="R159" s="119"/>
      <c r="S159" s="119"/>
    </row>
    <row r="160" spans="1:19">
      <c r="A160" s="64" t="s">
        <v>75</v>
      </c>
      <c r="B160" s="64" t="s">
        <v>1334</v>
      </c>
      <c r="C160" s="64" t="s">
        <v>427</v>
      </c>
      <c r="D160" s="64" t="s">
        <v>728</v>
      </c>
      <c r="E160" s="64" t="s">
        <v>430</v>
      </c>
      <c r="F160" s="64" t="s">
        <v>428</v>
      </c>
      <c r="G160" s="64" t="s">
        <v>95</v>
      </c>
      <c r="H160" s="64" t="s">
        <v>429</v>
      </c>
      <c r="I160" s="64" t="s">
        <v>422</v>
      </c>
      <c r="J160" s="64" t="s">
        <v>77</v>
      </c>
      <c r="K160" s="64" t="s">
        <v>423</v>
      </c>
      <c r="L160" s="64" t="s">
        <v>75</v>
      </c>
      <c r="M160" s="64" t="s">
        <v>1334</v>
      </c>
      <c r="O160" s="57">
        <f t="shared" si="7"/>
        <v>14</v>
      </c>
      <c r="P160" s="57" t="str">
        <f t="shared" si="8"/>
        <v>04-14</v>
      </c>
      <c r="Q160" s="64" t="str">
        <f t="shared" si="9"/>
        <v>040514 - Düsseldorfer Straße</v>
      </c>
      <c r="R160" s="119"/>
      <c r="S160" s="119"/>
    </row>
    <row r="161" spans="1:19">
      <c r="A161" s="64" t="s">
        <v>75</v>
      </c>
      <c r="B161" s="64" t="s">
        <v>1334</v>
      </c>
      <c r="C161" s="64" t="s">
        <v>1376</v>
      </c>
      <c r="D161" s="64" t="s">
        <v>574</v>
      </c>
      <c r="E161" s="64" t="s">
        <v>1109</v>
      </c>
      <c r="F161" s="64" t="s">
        <v>424</v>
      </c>
      <c r="G161" s="64" t="s">
        <v>97</v>
      </c>
      <c r="H161" s="64" t="s">
        <v>425</v>
      </c>
      <c r="I161" s="64" t="s">
        <v>422</v>
      </c>
      <c r="J161" s="64" t="s">
        <v>77</v>
      </c>
      <c r="K161" s="64" t="s">
        <v>423</v>
      </c>
      <c r="L161" s="64" t="s">
        <v>75</v>
      </c>
      <c r="M161" s="64" t="s">
        <v>1334</v>
      </c>
      <c r="O161" s="57">
        <f t="shared" si="7"/>
        <v>15</v>
      </c>
      <c r="P161" s="57" t="str">
        <f t="shared" si="8"/>
        <v>04-15</v>
      </c>
      <c r="Q161" s="64" t="str">
        <f t="shared" si="9"/>
        <v>040515 - Barstraße</v>
      </c>
      <c r="R161" s="119"/>
      <c r="S161" s="119"/>
    </row>
    <row r="162" spans="1:19">
      <c r="A162" s="64" t="s">
        <v>75</v>
      </c>
      <c r="B162" s="64" t="s">
        <v>1334</v>
      </c>
      <c r="C162" s="64" t="s">
        <v>1377</v>
      </c>
      <c r="D162" s="64" t="s">
        <v>1378</v>
      </c>
      <c r="E162" s="64" t="s">
        <v>1110</v>
      </c>
      <c r="F162" s="64" t="s">
        <v>424</v>
      </c>
      <c r="G162" s="64" t="s">
        <v>97</v>
      </c>
      <c r="H162" s="64" t="s">
        <v>425</v>
      </c>
      <c r="I162" s="64" t="s">
        <v>422</v>
      </c>
      <c r="J162" s="64" t="s">
        <v>77</v>
      </c>
      <c r="K162" s="64" t="s">
        <v>423</v>
      </c>
      <c r="L162" s="64" t="s">
        <v>75</v>
      </c>
      <c r="M162" s="64" t="s">
        <v>1334</v>
      </c>
      <c r="O162" s="57">
        <f t="shared" si="7"/>
        <v>15</v>
      </c>
      <c r="P162" s="57" t="str">
        <f t="shared" si="8"/>
        <v>04-15</v>
      </c>
      <c r="Q162" s="64" t="str">
        <f t="shared" si="9"/>
        <v>040515 - Barstraße</v>
      </c>
      <c r="R162" s="119"/>
      <c r="S162" s="119"/>
    </row>
    <row r="163" spans="1:19">
      <c r="A163" s="64" t="s">
        <v>75</v>
      </c>
      <c r="B163" s="64" t="s">
        <v>1334</v>
      </c>
      <c r="C163" s="64" t="s">
        <v>421</v>
      </c>
      <c r="D163" s="64" t="s">
        <v>1379</v>
      </c>
      <c r="E163" s="64" t="s">
        <v>426</v>
      </c>
      <c r="F163" s="64" t="s">
        <v>424</v>
      </c>
      <c r="G163" s="64" t="s">
        <v>97</v>
      </c>
      <c r="H163" s="64" t="s">
        <v>425</v>
      </c>
      <c r="I163" s="64" t="s">
        <v>422</v>
      </c>
      <c r="J163" s="64" t="s">
        <v>77</v>
      </c>
      <c r="K163" s="64" t="s">
        <v>423</v>
      </c>
      <c r="L163" s="64" t="s">
        <v>75</v>
      </c>
      <c r="M163" s="64" t="s">
        <v>1334</v>
      </c>
      <c r="O163" s="57">
        <f t="shared" si="7"/>
        <v>15</v>
      </c>
      <c r="P163" s="57" t="str">
        <f t="shared" si="8"/>
        <v>04-15</v>
      </c>
      <c r="Q163" s="64" t="str">
        <f t="shared" si="9"/>
        <v>040515 - Barstraße</v>
      </c>
      <c r="R163" s="119"/>
      <c r="S163" s="119"/>
    </row>
    <row r="164" spans="1:19">
      <c r="A164" s="64" t="s">
        <v>75</v>
      </c>
      <c r="B164" s="64" t="s">
        <v>1334</v>
      </c>
      <c r="C164" s="64" t="s">
        <v>431</v>
      </c>
      <c r="D164" s="64" t="s">
        <v>221</v>
      </c>
      <c r="E164" s="64" t="s">
        <v>434</v>
      </c>
      <c r="F164" s="64" t="s">
        <v>432</v>
      </c>
      <c r="G164" s="64" t="s">
        <v>99</v>
      </c>
      <c r="H164" s="64" t="s">
        <v>433</v>
      </c>
      <c r="I164" s="64" t="s">
        <v>422</v>
      </c>
      <c r="J164" s="64" t="s">
        <v>77</v>
      </c>
      <c r="K164" s="64" t="s">
        <v>423</v>
      </c>
      <c r="L164" s="64" t="s">
        <v>75</v>
      </c>
      <c r="M164" s="64" t="s">
        <v>1334</v>
      </c>
      <c r="O164" s="57">
        <f t="shared" si="7"/>
        <v>16</v>
      </c>
      <c r="P164" s="57" t="str">
        <f t="shared" si="8"/>
        <v>04-16</v>
      </c>
      <c r="Q164" s="64" t="str">
        <f t="shared" si="9"/>
        <v>040516 - Volkspark Wilmersdorf</v>
      </c>
      <c r="R164" s="119"/>
      <c r="S164" s="119"/>
    </row>
    <row r="165" spans="1:19">
      <c r="A165" s="64" t="s">
        <v>75</v>
      </c>
      <c r="B165" s="64" t="s">
        <v>1334</v>
      </c>
      <c r="C165" s="64" t="s">
        <v>1380</v>
      </c>
      <c r="D165" s="64" t="s">
        <v>682</v>
      </c>
      <c r="E165" s="64" t="s">
        <v>1111</v>
      </c>
      <c r="F165" s="64" t="s">
        <v>432</v>
      </c>
      <c r="G165" s="64" t="s">
        <v>99</v>
      </c>
      <c r="H165" s="64" t="s">
        <v>433</v>
      </c>
      <c r="I165" s="64" t="s">
        <v>422</v>
      </c>
      <c r="J165" s="64" t="s">
        <v>77</v>
      </c>
      <c r="K165" s="64" t="s">
        <v>423</v>
      </c>
      <c r="L165" s="64" t="s">
        <v>75</v>
      </c>
      <c r="M165" s="64" t="s">
        <v>1334</v>
      </c>
      <c r="O165" s="57">
        <f t="shared" si="7"/>
        <v>16</v>
      </c>
      <c r="P165" s="57" t="str">
        <f t="shared" si="8"/>
        <v>04-16</v>
      </c>
      <c r="Q165" s="64" t="str">
        <f t="shared" si="9"/>
        <v>040516 - Volkspark Wilmersdorf</v>
      </c>
      <c r="R165" s="119"/>
      <c r="S165" s="119"/>
    </row>
    <row r="166" spans="1:19">
      <c r="A166" s="64" t="s">
        <v>75</v>
      </c>
      <c r="B166" s="64" t="s">
        <v>1334</v>
      </c>
      <c r="C166" s="64" t="s">
        <v>1381</v>
      </c>
      <c r="D166" s="64" t="s">
        <v>452</v>
      </c>
      <c r="E166" s="64" t="s">
        <v>1112</v>
      </c>
      <c r="F166" s="64" t="s">
        <v>432</v>
      </c>
      <c r="G166" s="64" t="s">
        <v>99</v>
      </c>
      <c r="H166" s="64" t="s">
        <v>433</v>
      </c>
      <c r="I166" s="64" t="s">
        <v>422</v>
      </c>
      <c r="J166" s="64" t="s">
        <v>77</v>
      </c>
      <c r="K166" s="64" t="s">
        <v>423</v>
      </c>
      <c r="L166" s="64" t="s">
        <v>75</v>
      </c>
      <c r="M166" s="64" t="s">
        <v>1334</v>
      </c>
      <c r="O166" s="57">
        <f t="shared" si="7"/>
        <v>16</v>
      </c>
      <c r="P166" s="57" t="str">
        <f t="shared" si="8"/>
        <v>04-16</v>
      </c>
      <c r="Q166" s="64" t="str">
        <f t="shared" si="9"/>
        <v>040516 - Volkspark Wilmersdorf</v>
      </c>
      <c r="R166" s="119"/>
      <c r="S166" s="119"/>
    </row>
    <row r="167" spans="1:19">
      <c r="A167" s="64" t="s">
        <v>75</v>
      </c>
      <c r="B167" s="64" t="s">
        <v>1334</v>
      </c>
      <c r="C167" s="64" t="s">
        <v>1382</v>
      </c>
      <c r="D167" s="64" t="s">
        <v>780</v>
      </c>
      <c r="E167" s="64" t="s">
        <v>1113</v>
      </c>
      <c r="F167" s="64" t="s">
        <v>432</v>
      </c>
      <c r="G167" s="64" t="s">
        <v>99</v>
      </c>
      <c r="H167" s="64" t="s">
        <v>433</v>
      </c>
      <c r="I167" s="64" t="s">
        <v>422</v>
      </c>
      <c r="J167" s="64" t="s">
        <v>77</v>
      </c>
      <c r="K167" s="64" t="s">
        <v>423</v>
      </c>
      <c r="L167" s="64" t="s">
        <v>75</v>
      </c>
      <c r="M167" s="64" t="s">
        <v>1334</v>
      </c>
      <c r="O167" s="57">
        <f t="shared" si="7"/>
        <v>16</v>
      </c>
      <c r="P167" s="57" t="str">
        <f t="shared" si="8"/>
        <v>04-16</v>
      </c>
      <c r="Q167" s="64" t="str">
        <f t="shared" si="9"/>
        <v>040516 - Volkspark Wilmersdorf</v>
      </c>
      <c r="R167" s="119"/>
      <c r="S167" s="119"/>
    </row>
    <row r="168" spans="1:19">
      <c r="A168" s="64" t="s">
        <v>75</v>
      </c>
      <c r="B168" s="64" t="s">
        <v>1334</v>
      </c>
      <c r="C168" s="64" t="s">
        <v>1383</v>
      </c>
      <c r="D168" s="64" t="s">
        <v>633</v>
      </c>
      <c r="E168" s="64" t="s">
        <v>1114</v>
      </c>
      <c r="F168" s="64" t="s">
        <v>432</v>
      </c>
      <c r="G168" s="64" t="s">
        <v>99</v>
      </c>
      <c r="H168" s="64" t="s">
        <v>433</v>
      </c>
      <c r="I168" s="64" t="s">
        <v>422</v>
      </c>
      <c r="J168" s="64" t="s">
        <v>77</v>
      </c>
      <c r="K168" s="64" t="s">
        <v>423</v>
      </c>
      <c r="L168" s="64" t="s">
        <v>75</v>
      </c>
      <c r="M168" s="64" t="s">
        <v>1334</v>
      </c>
      <c r="O168" s="57">
        <f t="shared" si="7"/>
        <v>16</v>
      </c>
      <c r="P168" s="57" t="str">
        <f t="shared" si="8"/>
        <v>04-16</v>
      </c>
      <c r="Q168" s="64" t="str">
        <f t="shared" si="9"/>
        <v>040516 - Volkspark Wilmersdorf</v>
      </c>
      <c r="R168" s="119"/>
      <c r="S168" s="119"/>
    </row>
    <row r="169" spans="1:19">
      <c r="A169" s="64" t="s">
        <v>75</v>
      </c>
      <c r="B169" s="64" t="s">
        <v>1334</v>
      </c>
      <c r="C169" s="64" t="s">
        <v>1384</v>
      </c>
      <c r="D169" s="64" t="s">
        <v>894</v>
      </c>
      <c r="E169" s="64" t="s">
        <v>1116</v>
      </c>
      <c r="F169" s="64" t="s">
        <v>1385</v>
      </c>
      <c r="G169" s="64" t="s">
        <v>101</v>
      </c>
      <c r="H169" s="64" t="s">
        <v>1116</v>
      </c>
      <c r="I169" s="64" t="s">
        <v>1603</v>
      </c>
      <c r="J169" s="64" t="s">
        <v>79</v>
      </c>
      <c r="K169" s="64" t="s">
        <v>1115</v>
      </c>
      <c r="L169" s="64" t="s">
        <v>75</v>
      </c>
      <c r="M169" s="64" t="s">
        <v>1334</v>
      </c>
      <c r="O169" s="57">
        <f t="shared" si="7"/>
        <v>17</v>
      </c>
      <c r="P169" s="57" t="str">
        <f t="shared" si="8"/>
        <v>04-17</v>
      </c>
      <c r="Q169" s="64" t="str">
        <f t="shared" si="9"/>
        <v>040617 - Forst Grunewald</v>
      </c>
      <c r="R169" s="119"/>
      <c r="S169" s="119"/>
    </row>
    <row r="170" spans="1:19">
      <c r="A170" s="64" t="s">
        <v>77</v>
      </c>
      <c r="B170" s="64" t="s">
        <v>481</v>
      </c>
      <c r="C170" s="64" t="s">
        <v>480</v>
      </c>
      <c r="D170" s="64" t="s">
        <v>69</v>
      </c>
      <c r="E170" s="64" t="s">
        <v>486</v>
      </c>
      <c r="F170" s="64" t="s">
        <v>484</v>
      </c>
      <c r="G170" s="64" t="s">
        <v>69</v>
      </c>
      <c r="H170" s="64" t="s">
        <v>485</v>
      </c>
      <c r="I170" s="64" t="s">
        <v>482</v>
      </c>
      <c r="J170" s="64" t="s">
        <v>69</v>
      </c>
      <c r="K170" s="64" t="s">
        <v>483</v>
      </c>
      <c r="L170" s="64" t="s">
        <v>77</v>
      </c>
      <c r="M170" s="64" t="s">
        <v>481</v>
      </c>
      <c r="O170" s="57">
        <f t="shared" si="7"/>
        <v>1</v>
      </c>
      <c r="P170" s="57" t="str">
        <f t="shared" si="8"/>
        <v>05-1</v>
      </c>
      <c r="Q170" s="64" t="str">
        <f t="shared" si="9"/>
        <v>050101 - Hakenfelde</v>
      </c>
      <c r="R170" s="119"/>
      <c r="S170" s="119"/>
    </row>
    <row r="171" spans="1:19">
      <c r="A171" s="64" t="s">
        <v>77</v>
      </c>
      <c r="B171" s="64" t="s">
        <v>481</v>
      </c>
      <c r="C171" s="64" t="s">
        <v>1386</v>
      </c>
      <c r="D171" s="64" t="s">
        <v>71</v>
      </c>
      <c r="E171" s="64" t="s">
        <v>618</v>
      </c>
      <c r="F171" s="64" t="s">
        <v>484</v>
      </c>
      <c r="G171" s="64" t="s">
        <v>69</v>
      </c>
      <c r="H171" s="64" t="s">
        <v>485</v>
      </c>
      <c r="I171" s="64" t="s">
        <v>482</v>
      </c>
      <c r="J171" s="64" t="s">
        <v>69</v>
      </c>
      <c r="K171" s="64" t="s">
        <v>483</v>
      </c>
      <c r="L171" s="64" t="s">
        <v>77</v>
      </c>
      <c r="M171" s="64" t="s">
        <v>481</v>
      </c>
      <c r="O171" s="57">
        <f t="shared" si="7"/>
        <v>1</v>
      </c>
      <c r="P171" s="57" t="str">
        <f t="shared" si="8"/>
        <v>05-1</v>
      </c>
      <c r="Q171" s="64" t="str">
        <f t="shared" si="9"/>
        <v>050101 - Hakenfelde</v>
      </c>
      <c r="R171" s="119"/>
      <c r="S171" s="119"/>
    </row>
    <row r="172" spans="1:19">
      <c r="A172" s="64" t="s">
        <v>77</v>
      </c>
      <c r="B172" s="64" t="s">
        <v>481</v>
      </c>
      <c r="C172" s="64" t="s">
        <v>1387</v>
      </c>
      <c r="D172" s="64" t="s">
        <v>73</v>
      </c>
      <c r="E172" s="64" t="s">
        <v>1117</v>
      </c>
      <c r="F172" s="64" t="s">
        <v>484</v>
      </c>
      <c r="G172" s="64" t="s">
        <v>69</v>
      </c>
      <c r="H172" s="64" t="s">
        <v>485</v>
      </c>
      <c r="I172" s="64" t="s">
        <v>482</v>
      </c>
      <c r="J172" s="64" t="s">
        <v>69</v>
      </c>
      <c r="K172" s="64" t="s">
        <v>483</v>
      </c>
      <c r="L172" s="64" t="s">
        <v>77</v>
      </c>
      <c r="M172" s="64" t="s">
        <v>481</v>
      </c>
      <c r="O172" s="57">
        <f t="shared" si="7"/>
        <v>1</v>
      </c>
      <c r="P172" s="57" t="str">
        <f t="shared" si="8"/>
        <v>05-1</v>
      </c>
      <c r="Q172" s="64" t="str">
        <f t="shared" si="9"/>
        <v>050101 - Hakenfelde</v>
      </c>
      <c r="R172" s="119"/>
      <c r="S172" s="119"/>
    </row>
    <row r="173" spans="1:19">
      <c r="A173" s="64" t="s">
        <v>77</v>
      </c>
      <c r="B173" s="64" t="s">
        <v>481</v>
      </c>
      <c r="C173" s="64" t="s">
        <v>1388</v>
      </c>
      <c r="D173" s="64" t="s">
        <v>75</v>
      </c>
      <c r="E173" s="64" t="s">
        <v>1118</v>
      </c>
      <c r="F173" s="64" t="s">
        <v>513</v>
      </c>
      <c r="G173" s="64" t="s">
        <v>71</v>
      </c>
      <c r="H173" s="64" t="s">
        <v>514</v>
      </c>
      <c r="I173" s="64" t="s">
        <v>482</v>
      </c>
      <c r="J173" s="64" t="s">
        <v>69</v>
      </c>
      <c r="K173" s="64" t="s">
        <v>483</v>
      </c>
      <c r="L173" s="64" t="s">
        <v>77</v>
      </c>
      <c r="M173" s="64" t="s">
        <v>481</v>
      </c>
      <c r="O173" s="57">
        <f t="shared" si="7"/>
        <v>2</v>
      </c>
      <c r="P173" s="57" t="str">
        <f t="shared" si="8"/>
        <v>05-2</v>
      </c>
      <c r="Q173" s="64" t="str">
        <f t="shared" si="9"/>
        <v>050102 - Falkenhagener Feld</v>
      </c>
      <c r="R173" s="119"/>
      <c r="S173" s="119"/>
    </row>
    <row r="174" spans="1:19">
      <c r="A174" s="64" t="s">
        <v>77</v>
      </c>
      <c r="B174" s="64" t="s">
        <v>481</v>
      </c>
      <c r="C174" s="64" t="s">
        <v>1389</v>
      </c>
      <c r="D174" s="64" t="s">
        <v>77</v>
      </c>
      <c r="E174" s="64" t="s">
        <v>1119</v>
      </c>
      <c r="F174" s="64" t="s">
        <v>513</v>
      </c>
      <c r="G174" s="64" t="s">
        <v>71</v>
      </c>
      <c r="H174" s="64" t="s">
        <v>514</v>
      </c>
      <c r="I174" s="64" t="s">
        <v>482</v>
      </c>
      <c r="J174" s="64" t="s">
        <v>69</v>
      </c>
      <c r="K174" s="64" t="s">
        <v>483</v>
      </c>
      <c r="L174" s="64" t="s">
        <v>77</v>
      </c>
      <c r="M174" s="64" t="s">
        <v>481</v>
      </c>
      <c r="O174" s="57">
        <f t="shared" si="7"/>
        <v>2</v>
      </c>
      <c r="P174" s="57" t="str">
        <f t="shared" si="8"/>
        <v>05-2</v>
      </c>
      <c r="Q174" s="64" t="str">
        <f t="shared" si="9"/>
        <v>050102 - Falkenhagener Feld</v>
      </c>
      <c r="R174" s="119"/>
      <c r="S174" s="119"/>
    </row>
    <row r="175" spans="1:19">
      <c r="A175" s="64" t="s">
        <v>77</v>
      </c>
      <c r="B175" s="64" t="s">
        <v>481</v>
      </c>
      <c r="C175" s="64" t="s">
        <v>1390</v>
      </c>
      <c r="D175" s="64" t="s">
        <v>79</v>
      </c>
      <c r="E175" s="64" t="s">
        <v>1120</v>
      </c>
      <c r="F175" s="64" t="s">
        <v>513</v>
      </c>
      <c r="G175" s="64" t="s">
        <v>71</v>
      </c>
      <c r="H175" s="64" t="s">
        <v>514</v>
      </c>
      <c r="I175" s="64" t="s">
        <v>482</v>
      </c>
      <c r="J175" s="64" t="s">
        <v>69</v>
      </c>
      <c r="K175" s="64" t="s">
        <v>483</v>
      </c>
      <c r="L175" s="64" t="s">
        <v>77</v>
      </c>
      <c r="M175" s="64" t="s">
        <v>481</v>
      </c>
      <c r="O175" s="57">
        <f t="shared" si="7"/>
        <v>2</v>
      </c>
      <c r="P175" s="57" t="str">
        <f t="shared" si="8"/>
        <v>05-2</v>
      </c>
      <c r="Q175" s="64" t="str">
        <f t="shared" si="9"/>
        <v>050102 - Falkenhagener Feld</v>
      </c>
      <c r="R175" s="119"/>
      <c r="S175" s="119"/>
    </row>
    <row r="176" spans="1:19">
      <c r="A176" s="64" t="s">
        <v>77</v>
      </c>
      <c r="B176" s="64" t="s">
        <v>481</v>
      </c>
      <c r="C176" s="64" t="s">
        <v>516</v>
      </c>
      <c r="D176" s="64" t="s">
        <v>81</v>
      </c>
      <c r="E176" s="64" t="s">
        <v>1121</v>
      </c>
      <c r="F176" s="64" t="s">
        <v>513</v>
      </c>
      <c r="G176" s="64" t="s">
        <v>71</v>
      </c>
      <c r="H176" s="64" t="s">
        <v>514</v>
      </c>
      <c r="I176" s="64" t="s">
        <v>482</v>
      </c>
      <c r="J176" s="64" t="s">
        <v>69</v>
      </c>
      <c r="K176" s="64" t="s">
        <v>483</v>
      </c>
      <c r="L176" s="64" t="s">
        <v>77</v>
      </c>
      <c r="M176" s="64" t="s">
        <v>481</v>
      </c>
      <c r="O176" s="57">
        <f t="shared" ref="O176:O239" si="10">IF(AND(L176=L175,F176=F175),O175,IF(L176=L175,O175+1,1))</f>
        <v>2</v>
      </c>
      <c r="P176" s="57" t="str">
        <f t="shared" si="8"/>
        <v>05-2</v>
      </c>
      <c r="Q176" s="64" t="str">
        <f t="shared" si="9"/>
        <v>050102 - Falkenhagener Feld</v>
      </c>
      <c r="R176" s="119"/>
      <c r="S176" s="119"/>
    </row>
    <row r="177" spans="1:19">
      <c r="A177" s="64" t="s">
        <v>77</v>
      </c>
      <c r="B177" s="64" t="s">
        <v>481</v>
      </c>
      <c r="C177" s="64" t="s">
        <v>1391</v>
      </c>
      <c r="D177" s="64" t="s">
        <v>83</v>
      </c>
      <c r="E177" s="64" t="s">
        <v>1122</v>
      </c>
      <c r="F177" s="64" t="s">
        <v>513</v>
      </c>
      <c r="G177" s="64" t="s">
        <v>71</v>
      </c>
      <c r="H177" s="64" t="s">
        <v>514</v>
      </c>
      <c r="I177" s="64" t="s">
        <v>482</v>
      </c>
      <c r="J177" s="64" t="s">
        <v>69</v>
      </c>
      <c r="K177" s="64" t="s">
        <v>483</v>
      </c>
      <c r="L177" s="64" t="s">
        <v>77</v>
      </c>
      <c r="M177" s="64" t="s">
        <v>481</v>
      </c>
      <c r="O177" s="57">
        <f t="shared" si="10"/>
        <v>2</v>
      </c>
      <c r="P177" s="57" t="str">
        <f t="shared" si="8"/>
        <v>05-2</v>
      </c>
      <c r="Q177" s="64" t="str">
        <f t="shared" si="9"/>
        <v>050102 - Falkenhagener Feld</v>
      </c>
      <c r="R177" s="119"/>
      <c r="S177" s="119"/>
    </row>
    <row r="178" spans="1:19">
      <c r="A178" s="64" t="s">
        <v>77</v>
      </c>
      <c r="B178" s="64" t="s">
        <v>481</v>
      </c>
      <c r="C178" s="64" t="s">
        <v>512</v>
      </c>
      <c r="D178" s="64" t="s">
        <v>85</v>
      </c>
      <c r="E178" s="64" t="s">
        <v>515</v>
      </c>
      <c r="F178" s="64" t="s">
        <v>513</v>
      </c>
      <c r="G178" s="64" t="s">
        <v>71</v>
      </c>
      <c r="H178" s="64" t="s">
        <v>514</v>
      </c>
      <c r="I178" s="64" t="s">
        <v>482</v>
      </c>
      <c r="J178" s="64" t="s">
        <v>69</v>
      </c>
      <c r="K178" s="64" t="s">
        <v>483</v>
      </c>
      <c r="L178" s="64" t="s">
        <v>77</v>
      </c>
      <c r="M178" s="64" t="s">
        <v>481</v>
      </c>
      <c r="O178" s="57">
        <f t="shared" si="10"/>
        <v>2</v>
      </c>
      <c r="P178" s="57" t="str">
        <f t="shared" si="8"/>
        <v>05-2</v>
      </c>
      <c r="Q178" s="64" t="str">
        <f t="shared" si="9"/>
        <v>050102 - Falkenhagener Feld</v>
      </c>
      <c r="R178" s="119"/>
      <c r="S178" s="119"/>
    </row>
    <row r="179" spans="1:19">
      <c r="A179" s="64" t="s">
        <v>77</v>
      </c>
      <c r="B179" s="64" t="s">
        <v>481</v>
      </c>
      <c r="C179" s="64" t="s">
        <v>1392</v>
      </c>
      <c r="D179" s="64" t="s">
        <v>87</v>
      </c>
      <c r="E179" s="64" t="s">
        <v>1123</v>
      </c>
      <c r="F179" s="64" t="s">
        <v>489</v>
      </c>
      <c r="G179" s="64" t="s">
        <v>73</v>
      </c>
      <c r="H179" s="64" t="s">
        <v>490</v>
      </c>
      <c r="I179" s="64" t="s">
        <v>482</v>
      </c>
      <c r="J179" s="64" t="s">
        <v>69</v>
      </c>
      <c r="K179" s="64" t="s">
        <v>483</v>
      </c>
      <c r="L179" s="64" t="s">
        <v>77</v>
      </c>
      <c r="M179" s="64" t="s">
        <v>481</v>
      </c>
      <c r="O179" s="57">
        <f t="shared" si="10"/>
        <v>3</v>
      </c>
      <c r="P179" s="57" t="str">
        <f t="shared" si="8"/>
        <v>05-3</v>
      </c>
      <c r="Q179" s="64" t="str">
        <f t="shared" si="9"/>
        <v>050103 - Spandau Mitte</v>
      </c>
      <c r="R179" s="119"/>
      <c r="S179" s="119"/>
    </row>
    <row r="180" spans="1:19">
      <c r="A180" s="64" t="s">
        <v>77</v>
      </c>
      <c r="B180" s="64" t="s">
        <v>481</v>
      </c>
      <c r="C180" s="64" t="s">
        <v>1393</v>
      </c>
      <c r="D180" s="64" t="s">
        <v>89</v>
      </c>
      <c r="E180" s="64" t="s">
        <v>1124</v>
      </c>
      <c r="F180" s="64" t="s">
        <v>489</v>
      </c>
      <c r="G180" s="64" t="s">
        <v>73</v>
      </c>
      <c r="H180" s="64" t="s">
        <v>490</v>
      </c>
      <c r="I180" s="64" t="s">
        <v>482</v>
      </c>
      <c r="J180" s="64" t="s">
        <v>69</v>
      </c>
      <c r="K180" s="64" t="s">
        <v>483</v>
      </c>
      <c r="L180" s="64" t="s">
        <v>77</v>
      </c>
      <c r="M180" s="64" t="s">
        <v>481</v>
      </c>
      <c r="O180" s="57">
        <f t="shared" si="10"/>
        <v>3</v>
      </c>
      <c r="P180" s="57" t="str">
        <f t="shared" si="8"/>
        <v>05-3</v>
      </c>
      <c r="Q180" s="64" t="str">
        <f t="shared" si="9"/>
        <v>050103 - Spandau Mitte</v>
      </c>
      <c r="R180" s="119"/>
      <c r="S180" s="119"/>
    </row>
    <row r="181" spans="1:19">
      <c r="A181" s="64" t="s">
        <v>77</v>
      </c>
      <c r="B181" s="64" t="s">
        <v>481</v>
      </c>
      <c r="C181" s="64" t="s">
        <v>488</v>
      </c>
      <c r="D181" s="64" t="s">
        <v>91</v>
      </c>
      <c r="E181" s="64" t="s">
        <v>1125</v>
      </c>
      <c r="F181" s="64" t="s">
        <v>489</v>
      </c>
      <c r="G181" s="64" t="s">
        <v>73</v>
      </c>
      <c r="H181" s="64" t="s">
        <v>490</v>
      </c>
      <c r="I181" s="64" t="s">
        <v>482</v>
      </c>
      <c r="J181" s="64" t="s">
        <v>69</v>
      </c>
      <c r="K181" s="64" t="s">
        <v>483</v>
      </c>
      <c r="L181" s="64" t="s">
        <v>77</v>
      </c>
      <c r="M181" s="64" t="s">
        <v>481</v>
      </c>
      <c r="O181" s="57">
        <f t="shared" si="10"/>
        <v>3</v>
      </c>
      <c r="P181" s="57" t="str">
        <f t="shared" si="8"/>
        <v>05-3</v>
      </c>
      <c r="Q181" s="64" t="str">
        <f t="shared" si="9"/>
        <v>050103 - Spandau Mitte</v>
      </c>
      <c r="R181" s="119"/>
      <c r="S181" s="119"/>
    </row>
    <row r="182" spans="1:19">
      <c r="A182" s="64" t="s">
        <v>77</v>
      </c>
      <c r="B182" s="64" t="s">
        <v>481</v>
      </c>
      <c r="C182" s="64" t="s">
        <v>521</v>
      </c>
      <c r="D182" s="64" t="s">
        <v>93</v>
      </c>
      <c r="E182" s="64" t="s">
        <v>1126</v>
      </c>
      <c r="F182" s="64" t="s">
        <v>489</v>
      </c>
      <c r="G182" s="64" t="s">
        <v>73</v>
      </c>
      <c r="H182" s="64" t="s">
        <v>490</v>
      </c>
      <c r="I182" s="64" t="s">
        <v>482</v>
      </c>
      <c r="J182" s="64" t="s">
        <v>69</v>
      </c>
      <c r="K182" s="64" t="s">
        <v>483</v>
      </c>
      <c r="L182" s="64" t="s">
        <v>77</v>
      </c>
      <c r="M182" s="64" t="s">
        <v>481</v>
      </c>
      <c r="O182" s="57">
        <f t="shared" si="10"/>
        <v>3</v>
      </c>
      <c r="P182" s="57" t="str">
        <f t="shared" si="8"/>
        <v>05-3</v>
      </c>
      <c r="Q182" s="64" t="str">
        <f t="shared" si="9"/>
        <v>050103 - Spandau Mitte</v>
      </c>
      <c r="R182" s="119"/>
      <c r="S182" s="119"/>
    </row>
    <row r="183" spans="1:19">
      <c r="A183" s="64" t="s">
        <v>77</v>
      </c>
      <c r="B183" s="64" t="s">
        <v>481</v>
      </c>
      <c r="C183" s="64" t="s">
        <v>526</v>
      </c>
      <c r="D183" s="64" t="s">
        <v>95</v>
      </c>
      <c r="E183" s="64" t="s">
        <v>487</v>
      </c>
      <c r="F183" s="64" t="s">
        <v>489</v>
      </c>
      <c r="G183" s="64" t="s">
        <v>73</v>
      </c>
      <c r="H183" s="64" t="s">
        <v>490</v>
      </c>
      <c r="I183" s="64" t="s">
        <v>482</v>
      </c>
      <c r="J183" s="64" t="s">
        <v>69</v>
      </c>
      <c r="K183" s="64" t="s">
        <v>483</v>
      </c>
      <c r="L183" s="64" t="s">
        <v>77</v>
      </c>
      <c r="M183" s="64" t="s">
        <v>481</v>
      </c>
      <c r="O183" s="57">
        <f t="shared" si="10"/>
        <v>3</v>
      </c>
      <c r="P183" s="57" t="str">
        <f t="shared" si="8"/>
        <v>05-3</v>
      </c>
      <c r="Q183" s="64" t="str">
        <f t="shared" si="9"/>
        <v>050103 - Spandau Mitte</v>
      </c>
      <c r="R183" s="119"/>
      <c r="S183" s="119"/>
    </row>
    <row r="184" spans="1:19">
      <c r="A184" s="64" t="s">
        <v>77</v>
      </c>
      <c r="B184" s="64" t="s">
        <v>481</v>
      </c>
      <c r="C184" s="64" t="s">
        <v>1394</v>
      </c>
      <c r="D184" s="64" t="s">
        <v>370</v>
      </c>
      <c r="E184" s="64" t="s">
        <v>1127</v>
      </c>
      <c r="F184" s="64" t="s">
        <v>489</v>
      </c>
      <c r="G184" s="64" t="s">
        <v>73</v>
      </c>
      <c r="H184" s="64" t="s">
        <v>490</v>
      </c>
      <c r="I184" s="64" t="s">
        <v>482</v>
      </c>
      <c r="J184" s="64" t="s">
        <v>69</v>
      </c>
      <c r="K184" s="64" t="s">
        <v>483</v>
      </c>
      <c r="L184" s="64" t="s">
        <v>77</v>
      </c>
      <c r="M184" s="64" t="s">
        <v>481</v>
      </c>
      <c r="O184" s="57">
        <f t="shared" si="10"/>
        <v>3</v>
      </c>
      <c r="P184" s="57" t="str">
        <f t="shared" si="8"/>
        <v>05-3</v>
      </c>
      <c r="Q184" s="64" t="str">
        <f t="shared" si="9"/>
        <v>050103 - Spandau Mitte</v>
      </c>
      <c r="R184" s="119"/>
      <c r="S184" s="119"/>
    </row>
    <row r="185" spans="1:19">
      <c r="A185" s="64" t="s">
        <v>77</v>
      </c>
      <c r="B185" s="64" t="s">
        <v>481</v>
      </c>
      <c r="C185" s="64" t="s">
        <v>1395</v>
      </c>
      <c r="D185" s="64" t="s">
        <v>97</v>
      </c>
      <c r="E185" s="64" t="s">
        <v>1128</v>
      </c>
      <c r="F185" s="64" t="s">
        <v>518</v>
      </c>
      <c r="G185" s="64" t="s">
        <v>75</v>
      </c>
      <c r="H185" s="64" t="s">
        <v>519</v>
      </c>
      <c r="I185" s="64" t="s">
        <v>499</v>
      </c>
      <c r="J185" s="64" t="s">
        <v>71</v>
      </c>
      <c r="K185" s="64" t="s">
        <v>500</v>
      </c>
      <c r="L185" s="64" t="s">
        <v>77</v>
      </c>
      <c r="M185" s="64" t="s">
        <v>481</v>
      </c>
      <c r="O185" s="57">
        <f t="shared" si="10"/>
        <v>4</v>
      </c>
      <c r="P185" s="57" t="str">
        <f t="shared" si="8"/>
        <v>05-4</v>
      </c>
      <c r="Q185" s="64" t="str">
        <f t="shared" si="9"/>
        <v>050204 - Brunsbütteler Damm</v>
      </c>
      <c r="R185" s="119"/>
      <c r="S185" s="119"/>
    </row>
    <row r="186" spans="1:19">
      <c r="A186" s="64" t="s">
        <v>77</v>
      </c>
      <c r="B186" s="64" t="s">
        <v>481</v>
      </c>
      <c r="C186" s="64" t="s">
        <v>1396</v>
      </c>
      <c r="D186" s="64" t="s">
        <v>99</v>
      </c>
      <c r="E186" s="64" t="s">
        <v>1129</v>
      </c>
      <c r="F186" s="64" t="s">
        <v>518</v>
      </c>
      <c r="G186" s="64" t="s">
        <v>75</v>
      </c>
      <c r="H186" s="64" t="s">
        <v>519</v>
      </c>
      <c r="I186" s="64" t="s">
        <v>499</v>
      </c>
      <c r="J186" s="64" t="s">
        <v>71</v>
      </c>
      <c r="K186" s="64" t="s">
        <v>500</v>
      </c>
      <c r="L186" s="64" t="s">
        <v>77</v>
      </c>
      <c r="M186" s="64" t="s">
        <v>481</v>
      </c>
      <c r="O186" s="57">
        <f t="shared" si="10"/>
        <v>4</v>
      </c>
      <c r="P186" s="57" t="str">
        <f t="shared" si="8"/>
        <v>05-4</v>
      </c>
      <c r="Q186" s="64" t="str">
        <f t="shared" si="9"/>
        <v>050204 - Brunsbütteler Damm</v>
      </c>
      <c r="R186" s="119"/>
      <c r="S186" s="119"/>
    </row>
    <row r="187" spans="1:19">
      <c r="A187" s="64" t="s">
        <v>77</v>
      </c>
      <c r="B187" s="64" t="s">
        <v>481</v>
      </c>
      <c r="C187" s="64" t="s">
        <v>1397</v>
      </c>
      <c r="D187" s="64" t="s">
        <v>101</v>
      </c>
      <c r="E187" s="64" t="s">
        <v>1130</v>
      </c>
      <c r="F187" s="64" t="s">
        <v>518</v>
      </c>
      <c r="G187" s="64" t="s">
        <v>75</v>
      </c>
      <c r="H187" s="64" t="s">
        <v>519</v>
      </c>
      <c r="I187" s="64" t="s">
        <v>499</v>
      </c>
      <c r="J187" s="64" t="s">
        <v>71</v>
      </c>
      <c r="K187" s="64" t="s">
        <v>500</v>
      </c>
      <c r="L187" s="64" t="s">
        <v>77</v>
      </c>
      <c r="M187" s="64" t="s">
        <v>481</v>
      </c>
      <c r="O187" s="57">
        <f t="shared" si="10"/>
        <v>4</v>
      </c>
      <c r="P187" s="57" t="str">
        <f t="shared" si="8"/>
        <v>05-4</v>
      </c>
      <c r="Q187" s="64" t="str">
        <f t="shared" si="9"/>
        <v>050204 - Brunsbütteler Damm</v>
      </c>
      <c r="R187" s="119"/>
      <c r="S187" s="119"/>
    </row>
    <row r="188" spans="1:19">
      <c r="A188" s="64" t="s">
        <v>77</v>
      </c>
      <c r="B188" s="64" t="s">
        <v>481</v>
      </c>
      <c r="C188" s="64" t="s">
        <v>1398</v>
      </c>
      <c r="D188" s="64" t="s">
        <v>779</v>
      </c>
      <c r="E188" s="64" t="s">
        <v>1131</v>
      </c>
      <c r="F188" s="64" t="s">
        <v>518</v>
      </c>
      <c r="G188" s="64" t="s">
        <v>75</v>
      </c>
      <c r="H188" s="64" t="s">
        <v>519</v>
      </c>
      <c r="I188" s="64" t="s">
        <v>499</v>
      </c>
      <c r="J188" s="64" t="s">
        <v>71</v>
      </c>
      <c r="K188" s="64" t="s">
        <v>500</v>
      </c>
      <c r="L188" s="64" t="s">
        <v>77</v>
      </c>
      <c r="M188" s="64" t="s">
        <v>481</v>
      </c>
      <c r="O188" s="57">
        <f t="shared" si="10"/>
        <v>4</v>
      </c>
      <c r="P188" s="57" t="str">
        <f t="shared" si="8"/>
        <v>05-4</v>
      </c>
      <c r="Q188" s="64" t="str">
        <f t="shared" si="9"/>
        <v>050204 - Brunsbütteler Damm</v>
      </c>
      <c r="R188" s="119"/>
      <c r="S188" s="119"/>
    </row>
    <row r="189" spans="1:19">
      <c r="A189" s="64" t="s">
        <v>77</v>
      </c>
      <c r="B189" s="64" t="s">
        <v>481</v>
      </c>
      <c r="C189" s="64" t="s">
        <v>517</v>
      </c>
      <c r="D189" s="64" t="s">
        <v>307</v>
      </c>
      <c r="E189" s="64" t="s">
        <v>520</v>
      </c>
      <c r="F189" s="64" t="s">
        <v>518</v>
      </c>
      <c r="G189" s="64" t="s">
        <v>75</v>
      </c>
      <c r="H189" s="64" t="s">
        <v>519</v>
      </c>
      <c r="I189" s="64" t="s">
        <v>499</v>
      </c>
      <c r="J189" s="64" t="s">
        <v>71</v>
      </c>
      <c r="K189" s="64" t="s">
        <v>500</v>
      </c>
      <c r="L189" s="64" t="s">
        <v>77</v>
      </c>
      <c r="M189" s="64" t="s">
        <v>481</v>
      </c>
      <c r="O189" s="57">
        <f t="shared" si="10"/>
        <v>4</v>
      </c>
      <c r="P189" s="57" t="str">
        <f t="shared" si="8"/>
        <v>05-4</v>
      </c>
      <c r="Q189" s="64" t="str">
        <f t="shared" si="9"/>
        <v>050204 - Brunsbütteler Damm</v>
      </c>
      <c r="R189" s="119"/>
      <c r="S189" s="119"/>
    </row>
    <row r="190" spans="1:19">
      <c r="A190" s="64" t="s">
        <v>77</v>
      </c>
      <c r="B190" s="64" t="s">
        <v>481</v>
      </c>
      <c r="C190" s="64" t="s">
        <v>524</v>
      </c>
      <c r="D190" s="64" t="s">
        <v>224</v>
      </c>
      <c r="E190" s="64" t="s">
        <v>1132</v>
      </c>
      <c r="F190" s="64" t="s">
        <v>518</v>
      </c>
      <c r="G190" s="64" t="s">
        <v>75</v>
      </c>
      <c r="H190" s="64" t="s">
        <v>519</v>
      </c>
      <c r="I190" s="64" t="s">
        <v>499</v>
      </c>
      <c r="J190" s="64" t="s">
        <v>71</v>
      </c>
      <c r="K190" s="64" t="s">
        <v>500</v>
      </c>
      <c r="L190" s="64" t="s">
        <v>77</v>
      </c>
      <c r="M190" s="64" t="s">
        <v>481</v>
      </c>
      <c r="O190" s="57">
        <f t="shared" si="10"/>
        <v>4</v>
      </c>
      <c r="P190" s="57" t="str">
        <f t="shared" si="8"/>
        <v>05-4</v>
      </c>
      <c r="Q190" s="64" t="str">
        <f t="shared" si="9"/>
        <v>050204 - Brunsbütteler Damm</v>
      </c>
      <c r="R190" s="119"/>
      <c r="S190" s="119"/>
    </row>
    <row r="191" spans="1:19">
      <c r="A191" s="64" t="s">
        <v>77</v>
      </c>
      <c r="B191" s="64" t="s">
        <v>481</v>
      </c>
      <c r="C191" s="64" t="s">
        <v>1399</v>
      </c>
      <c r="D191" s="64" t="s">
        <v>242</v>
      </c>
      <c r="E191" s="64" t="s">
        <v>1133</v>
      </c>
      <c r="F191" s="64" t="s">
        <v>501</v>
      </c>
      <c r="G191" s="64" t="s">
        <v>77</v>
      </c>
      <c r="H191" s="64" t="s">
        <v>502</v>
      </c>
      <c r="I191" s="64" t="s">
        <v>499</v>
      </c>
      <c r="J191" s="64" t="s">
        <v>71</v>
      </c>
      <c r="K191" s="64" t="s">
        <v>500</v>
      </c>
      <c r="L191" s="64" t="s">
        <v>77</v>
      </c>
      <c r="M191" s="64" t="s">
        <v>481</v>
      </c>
      <c r="O191" s="57">
        <f t="shared" si="10"/>
        <v>5</v>
      </c>
      <c r="P191" s="57" t="str">
        <f t="shared" si="8"/>
        <v>05-5</v>
      </c>
      <c r="Q191" s="64" t="str">
        <f t="shared" si="9"/>
        <v>050205 - Heerstraße Nord</v>
      </c>
      <c r="R191" s="119"/>
      <c r="S191" s="119"/>
    </row>
    <row r="192" spans="1:19">
      <c r="A192" s="64" t="s">
        <v>77</v>
      </c>
      <c r="B192" s="64" t="s">
        <v>481</v>
      </c>
      <c r="C192" s="64" t="s">
        <v>1400</v>
      </c>
      <c r="D192" s="64" t="s">
        <v>238</v>
      </c>
      <c r="E192" s="64" t="s">
        <v>1134</v>
      </c>
      <c r="F192" s="64" t="s">
        <v>501</v>
      </c>
      <c r="G192" s="64" t="s">
        <v>77</v>
      </c>
      <c r="H192" s="64" t="s">
        <v>502</v>
      </c>
      <c r="I192" s="64" t="s">
        <v>499</v>
      </c>
      <c r="J192" s="64" t="s">
        <v>71</v>
      </c>
      <c r="K192" s="64" t="s">
        <v>500</v>
      </c>
      <c r="L192" s="64" t="s">
        <v>77</v>
      </c>
      <c r="M192" s="64" t="s">
        <v>481</v>
      </c>
      <c r="O192" s="57">
        <f t="shared" si="10"/>
        <v>5</v>
      </c>
      <c r="P192" s="57" t="str">
        <f t="shared" si="8"/>
        <v>05-5</v>
      </c>
      <c r="Q192" s="64" t="str">
        <f t="shared" si="9"/>
        <v>050205 - Heerstraße Nord</v>
      </c>
      <c r="R192" s="119"/>
      <c r="S192" s="119"/>
    </row>
    <row r="193" spans="1:19">
      <c r="A193" s="64" t="s">
        <v>77</v>
      </c>
      <c r="B193" s="64" t="s">
        <v>481</v>
      </c>
      <c r="C193" s="64" t="s">
        <v>498</v>
      </c>
      <c r="D193" s="64" t="s">
        <v>628</v>
      </c>
      <c r="E193" s="64" t="s">
        <v>503</v>
      </c>
      <c r="F193" s="64" t="s">
        <v>501</v>
      </c>
      <c r="G193" s="64" t="s">
        <v>77</v>
      </c>
      <c r="H193" s="64" t="s">
        <v>502</v>
      </c>
      <c r="I193" s="64" t="s">
        <v>499</v>
      </c>
      <c r="J193" s="64" t="s">
        <v>71</v>
      </c>
      <c r="K193" s="64" t="s">
        <v>500</v>
      </c>
      <c r="L193" s="64" t="s">
        <v>77</v>
      </c>
      <c r="M193" s="64" t="s">
        <v>481</v>
      </c>
      <c r="O193" s="57">
        <f t="shared" si="10"/>
        <v>5</v>
      </c>
      <c r="P193" s="57" t="str">
        <f t="shared" si="8"/>
        <v>05-5</v>
      </c>
      <c r="Q193" s="64" t="str">
        <f t="shared" si="9"/>
        <v>050205 - Heerstraße Nord</v>
      </c>
      <c r="R193" s="119"/>
      <c r="S193" s="119"/>
    </row>
    <row r="194" spans="1:19">
      <c r="A194" s="64" t="s">
        <v>77</v>
      </c>
      <c r="B194" s="64" t="s">
        <v>481</v>
      </c>
      <c r="C194" s="64" t="s">
        <v>1401</v>
      </c>
      <c r="D194" s="64" t="s">
        <v>1324</v>
      </c>
      <c r="E194" s="64" t="s">
        <v>1135</v>
      </c>
      <c r="F194" s="64" t="s">
        <v>501</v>
      </c>
      <c r="G194" s="64" t="s">
        <v>77</v>
      </c>
      <c r="H194" s="64" t="s">
        <v>502</v>
      </c>
      <c r="I194" s="64" t="s">
        <v>499</v>
      </c>
      <c r="J194" s="64" t="s">
        <v>71</v>
      </c>
      <c r="K194" s="64" t="s">
        <v>500</v>
      </c>
      <c r="L194" s="64" t="s">
        <v>77</v>
      </c>
      <c r="M194" s="64" t="s">
        <v>481</v>
      </c>
      <c r="O194" s="57">
        <f t="shared" si="10"/>
        <v>5</v>
      </c>
      <c r="P194" s="57" t="str">
        <f t="shared" si="8"/>
        <v>05-5</v>
      </c>
      <c r="Q194" s="64" t="str">
        <f t="shared" si="9"/>
        <v>050205 - Heerstraße Nord</v>
      </c>
      <c r="R194" s="119"/>
      <c r="S194" s="119"/>
    </row>
    <row r="195" spans="1:19">
      <c r="A195" s="64" t="s">
        <v>77</v>
      </c>
      <c r="B195" s="64" t="s">
        <v>481</v>
      </c>
      <c r="C195" s="64" t="s">
        <v>1402</v>
      </c>
      <c r="D195" s="64" t="s">
        <v>250</v>
      </c>
      <c r="E195" s="64" t="s">
        <v>1136</v>
      </c>
      <c r="F195" s="64" t="s">
        <v>505</v>
      </c>
      <c r="G195" s="64" t="s">
        <v>79</v>
      </c>
      <c r="H195" s="64" t="s">
        <v>506</v>
      </c>
      <c r="I195" s="64" t="s">
        <v>499</v>
      </c>
      <c r="J195" s="64" t="s">
        <v>71</v>
      </c>
      <c r="K195" s="64" t="s">
        <v>500</v>
      </c>
      <c r="L195" s="64" t="s">
        <v>77</v>
      </c>
      <c r="M195" s="64" t="s">
        <v>481</v>
      </c>
      <c r="O195" s="57">
        <f t="shared" si="10"/>
        <v>6</v>
      </c>
      <c r="P195" s="57" t="str">
        <f t="shared" si="8"/>
        <v>05-6</v>
      </c>
      <c r="Q195" s="64" t="str">
        <f t="shared" si="9"/>
        <v>050206 - Wilhelmstadt</v>
      </c>
      <c r="R195" s="119"/>
      <c r="S195" s="119"/>
    </row>
    <row r="196" spans="1:19">
      <c r="A196" s="64" t="s">
        <v>77</v>
      </c>
      <c r="B196" s="64" t="s">
        <v>481</v>
      </c>
      <c r="C196" s="64" t="s">
        <v>1403</v>
      </c>
      <c r="D196" s="64" t="s">
        <v>210</v>
      </c>
      <c r="E196" s="64" t="s">
        <v>1137</v>
      </c>
      <c r="F196" s="64" t="s">
        <v>505</v>
      </c>
      <c r="G196" s="64" t="s">
        <v>79</v>
      </c>
      <c r="H196" s="64" t="s">
        <v>506</v>
      </c>
      <c r="I196" s="64" t="s">
        <v>499</v>
      </c>
      <c r="J196" s="64" t="s">
        <v>71</v>
      </c>
      <c r="K196" s="64" t="s">
        <v>500</v>
      </c>
      <c r="L196" s="64" t="s">
        <v>77</v>
      </c>
      <c r="M196" s="64" t="s">
        <v>481</v>
      </c>
      <c r="O196" s="57">
        <f t="shared" si="10"/>
        <v>6</v>
      </c>
      <c r="P196" s="57" t="str">
        <f t="shared" si="8"/>
        <v>05-6</v>
      </c>
      <c r="Q196" s="64" t="str">
        <f t="shared" si="9"/>
        <v>050206 - Wilhelmstadt</v>
      </c>
      <c r="R196" s="119"/>
      <c r="S196" s="119"/>
    </row>
    <row r="197" spans="1:19">
      <c r="A197" s="64" t="s">
        <v>77</v>
      </c>
      <c r="B197" s="64" t="s">
        <v>481</v>
      </c>
      <c r="C197" s="64" t="s">
        <v>1404</v>
      </c>
      <c r="D197" s="64" t="s">
        <v>1327</v>
      </c>
      <c r="E197" s="64" t="s">
        <v>1138</v>
      </c>
      <c r="F197" s="64" t="s">
        <v>505</v>
      </c>
      <c r="G197" s="64" t="s">
        <v>79</v>
      </c>
      <c r="H197" s="64" t="s">
        <v>506</v>
      </c>
      <c r="I197" s="64" t="s">
        <v>499</v>
      </c>
      <c r="J197" s="64" t="s">
        <v>71</v>
      </c>
      <c r="K197" s="64" t="s">
        <v>500</v>
      </c>
      <c r="L197" s="64" t="s">
        <v>77</v>
      </c>
      <c r="M197" s="64" t="s">
        <v>481</v>
      </c>
      <c r="O197" s="57">
        <f t="shared" si="10"/>
        <v>6</v>
      </c>
      <c r="P197" s="57" t="str">
        <f t="shared" si="8"/>
        <v>05-6</v>
      </c>
      <c r="Q197" s="64" t="str">
        <f t="shared" si="9"/>
        <v>050206 - Wilhelmstadt</v>
      </c>
      <c r="R197" s="119"/>
      <c r="S197" s="119"/>
    </row>
    <row r="198" spans="1:19">
      <c r="A198" s="64" t="s">
        <v>77</v>
      </c>
      <c r="B198" s="64" t="s">
        <v>481</v>
      </c>
      <c r="C198" s="64" t="s">
        <v>1405</v>
      </c>
      <c r="D198" s="64" t="s">
        <v>445</v>
      </c>
      <c r="E198" s="64" t="s">
        <v>1139</v>
      </c>
      <c r="F198" s="64" t="s">
        <v>505</v>
      </c>
      <c r="G198" s="64" t="s">
        <v>79</v>
      </c>
      <c r="H198" s="64" t="s">
        <v>506</v>
      </c>
      <c r="I198" s="64" t="s">
        <v>499</v>
      </c>
      <c r="J198" s="64" t="s">
        <v>71</v>
      </c>
      <c r="K198" s="64" t="s">
        <v>500</v>
      </c>
      <c r="L198" s="64" t="s">
        <v>77</v>
      </c>
      <c r="M198" s="64" t="s">
        <v>481</v>
      </c>
      <c r="O198" s="57">
        <f t="shared" si="10"/>
        <v>6</v>
      </c>
      <c r="P198" s="57" t="str">
        <f t="shared" si="8"/>
        <v>05-6</v>
      </c>
      <c r="Q198" s="64" t="str">
        <f t="shared" si="9"/>
        <v>050206 - Wilhelmstadt</v>
      </c>
      <c r="R198" s="119"/>
      <c r="S198" s="119"/>
    </row>
    <row r="199" spans="1:19">
      <c r="A199" s="64" t="s">
        <v>77</v>
      </c>
      <c r="B199" s="64" t="s">
        <v>481</v>
      </c>
      <c r="C199" s="64" t="s">
        <v>504</v>
      </c>
      <c r="D199" s="64" t="s">
        <v>253</v>
      </c>
      <c r="E199" s="64" t="s">
        <v>1140</v>
      </c>
      <c r="F199" s="64" t="s">
        <v>505</v>
      </c>
      <c r="G199" s="64" t="s">
        <v>79</v>
      </c>
      <c r="H199" s="64" t="s">
        <v>506</v>
      </c>
      <c r="I199" s="64" t="s">
        <v>499</v>
      </c>
      <c r="J199" s="64" t="s">
        <v>71</v>
      </c>
      <c r="K199" s="64" t="s">
        <v>500</v>
      </c>
      <c r="L199" s="64" t="s">
        <v>77</v>
      </c>
      <c r="M199" s="64" t="s">
        <v>481</v>
      </c>
      <c r="O199" s="57">
        <f t="shared" si="10"/>
        <v>6</v>
      </c>
      <c r="P199" s="57" t="str">
        <f t="shared" ref="P199:P262" si="11">L199&amp;"-"&amp;O199</f>
        <v>05-6</v>
      </c>
      <c r="Q199" s="64" t="str">
        <f t="shared" ref="Q199:Q262" si="12">F199&amp;" - "&amp;H199</f>
        <v>050206 - Wilhelmstadt</v>
      </c>
      <c r="R199" s="119"/>
      <c r="S199" s="119"/>
    </row>
    <row r="200" spans="1:19">
      <c r="A200" s="64" t="s">
        <v>77</v>
      </c>
      <c r="B200" s="64" t="s">
        <v>481</v>
      </c>
      <c r="C200" s="64" t="s">
        <v>496</v>
      </c>
      <c r="D200" s="64" t="s">
        <v>455</v>
      </c>
      <c r="E200" s="64" t="s">
        <v>497</v>
      </c>
      <c r="F200" s="64" t="s">
        <v>494</v>
      </c>
      <c r="G200" s="64" t="s">
        <v>81</v>
      </c>
      <c r="H200" s="64" t="s">
        <v>495</v>
      </c>
      <c r="I200" s="64" t="s">
        <v>492</v>
      </c>
      <c r="J200" s="64" t="s">
        <v>73</v>
      </c>
      <c r="K200" s="64" t="s">
        <v>493</v>
      </c>
      <c r="L200" s="64" t="s">
        <v>77</v>
      </c>
      <c r="M200" s="64" t="s">
        <v>481</v>
      </c>
      <c r="O200" s="57">
        <f t="shared" si="10"/>
        <v>7</v>
      </c>
      <c r="P200" s="57" t="str">
        <f t="shared" si="11"/>
        <v>05-7</v>
      </c>
      <c r="Q200" s="64" t="str">
        <f t="shared" si="12"/>
        <v>050307 - Haselhorst</v>
      </c>
      <c r="R200" s="119"/>
      <c r="S200" s="119"/>
    </row>
    <row r="201" spans="1:19">
      <c r="A201" s="64" t="s">
        <v>77</v>
      </c>
      <c r="B201" s="64" t="s">
        <v>481</v>
      </c>
      <c r="C201" s="64" t="s">
        <v>491</v>
      </c>
      <c r="D201" s="64" t="s">
        <v>1300</v>
      </c>
      <c r="E201" s="64" t="s">
        <v>956</v>
      </c>
      <c r="F201" s="64" t="s">
        <v>494</v>
      </c>
      <c r="G201" s="64" t="s">
        <v>81</v>
      </c>
      <c r="H201" s="64" t="s">
        <v>495</v>
      </c>
      <c r="I201" s="64" t="s">
        <v>492</v>
      </c>
      <c r="J201" s="64" t="s">
        <v>73</v>
      </c>
      <c r="K201" s="64" t="s">
        <v>493</v>
      </c>
      <c r="L201" s="64" t="s">
        <v>77</v>
      </c>
      <c r="M201" s="64" t="s">
        <v>481</v>
      </c>
      <c r="O201" s="57">
        <f t="shared" si="10"/>
        <v>7</v>
      </c>
      <c r="P201" s="57" t="str">
        <f t="shared" si="11"/>
        <v>05-7</v>
      </c>
      <c r="Q201" s="64" t="str">
        <f t="shared" si="12"/>
        <v>050307 - Haselhorst</v>
      </c>
      <c r="R201" s="119"/>
      <c r="S201" s="119"/>
    </row>
    <row r="202" spans="1:19">
      <c r="A202" s="64" t="s">
        <v>77</v>
      </c>
      <c r="B202" s="64" t="s">
        <v>481</v>
      </c>
      <c r="C202" s="64" t="s">
        <v>522</v>
      </c>
      <c r="D202" s="64" t="s">
        <v>241</v>
      </c>
      <c r="E202" s="64" t="s">
        <v>523</v>
      </c>
      <c r="F202" s="64" t="s">
        <v>1406</v>
      </c>
      <c r="G202" s="64" t="s">
        <v>83</v>
      </c>
      <c r="H202" s="64" t="s">
        <v>1141</v>
      </c>
      <c r="I202" s="64" t="s">
        <v>492</v>
      </c>
      <c r="J202" s="64" t="s">
        <v>73</v>
      </c>
      <c r="K202" s="64" t="s">
        <v>493</v>
      </c>
      <c r="L202" s="64" t="s">
        <v>77</v>
      </c>
      <c r="M202" s="64" t="s">
        <v>481</v>
      </c>
      <c r="O202" s="57">
        <f t="shared" si="10"/>
        <v>8</v>
      </c>
      <c r="P202" s="57" t="str">
        <f t="shared" si="11"/>
        <v>05-8</v>
      </c>
      <c r="Q202" s="64" t="str">
        <f t="shared" si="12"/>
        <v>050308 - Siemensstadt</v>
      </c>
      <c r="R202" s="119"/>
      <c r="S202" s="119"/>
    </row>
    <row r="203" spans="1:19">
      <c r="A203" s="64" t="s">
        <v>77</v>
      </c>
      <c r="B203" s="64" t="s">
        <v>481</v>
      </c>
      <c r="C203" s="64" t="s">
        <v>1407</v>
      </c>
      <c r="D203" s="64" t="s">
        <v>479</v>
      </c>
      <c r="E203" s="64" t="s">
        <v>1142</v>
      </c>
      <c r="F203" s="64" t="s">
        <v>1406</v>
      </c>
      <c r="G203" s="64" t="s">
        <v>83</v>
      </c>
      <c r="H203" s="64" t="s">
        <v>1141</v>
      </c>
      <c r="I203" s="64" t="s">
        <v>492</v>
      </c>
      <c r="J203" s="64" t="s">
        <v>73</v>
      </c>
      <c r="K203" s="64" t="s">
        <v>493</v>
      </c>
      <c r="L203" s="64" t="s">
        <v>77</v>
      </c>
      <c r="M203" s="64" t="s">
        <v>481</v>
      </c>
      <c r="O203" s="57">
        <f t="shared" si="10"/>
        <v>8</v>
      </c>
      <c r="P203" s="57" t="str">
        <f t="shared" si="11"/>
        <v>05-8</v>
      </c>
      <c r="Q203" s="64" t="str">
        <f t="shared" si="12"/>
        <v>050308 - Siemensstadt</v>
      </c>
      <c r="R203" s="119"/>
      <c r="S203" s="119"/>
    </row>
    <row r="204" spans="1:19">
      <c r="A204" s="64" t="s">
        <v>77</v>
      </c>
      <c r="B204" s="64" t="s">
        <v>481</v>
      </c>
      <c r="C204" s="64" t="s">
        <v>1408</v>
      </c>
      <c r="D204" s="64" t="s">
        <v>1331</v>
      </c>
      <c r="E204" s="64" t="s">
        <v>1143</v>
      </c>
      <c r="F204" s="64" t="s">
        <v>510</v>
      </c>
      <c r="G204" s="64" t="s">
        <v>85</v>
      </c>
      <c r="H204" s="64" t="s">
        <v>511</v>
      </c>
      <c r="I204" s="64" t="s">
        <v>508</v>
      </c>
      <c r="J204" s="64" t="s">
        <v>75</v>
      </c>
      <c r="K204" s="64" t="s">
        <v>509</v>
      </c>
      <c r="L204" s="64" t="s">
        <v>77</v>
      </c>
      <c r="M204" s="64" t="s">
        <v>481</v>
      </c>
      <c r="O204" s="57">
        <f t="shared" si="10"/>
        <v>9</v>
      </c>
      <c r="P204" s="57" t="str">
        <f t="shared" si="11"/>
        <v>05-9</v>
      </c>
      <c r="Q204" s="64" t="str">
        <f t="shared" si="12"/>
        <v>050409 - Gatow/Kladow</v>
      </c>
      <c r="R204" s="119"/>
      <c r="S204" s="119"/>
    </row>
    <row r="205" spans="1:19">
      <c r="A205" s="64" t="s">
        <v>77</v>
      </c>
      <c r="B205" s="64" t="s">
        <v>481</v>
      </c>
      <c r="C205" s="64" t="s">
        <v>1409</v>
      </c>
      <c r="D205" s="64" t="s">
        <v>300</v>
      </c>
      <c r="E205" s="64" t="s">
        <v>1144</v>
      </c>
      <c r="F205" s="64" t="s">
        <v>510</v>
      </c>
      <c r="G205" s="64" t="s">
        <v>85</v>
      </c>
      <c r="H205" s="64" t="s">
        <v>511</v>
      </c>
      <c r="I205" s="64" t="s">
        <v>508</v>
      </c>
      <c r="J205" s="64" t="s">
        <v>75</v>
      </c>
      <c r="K205" s="64" t="s">
        <v>509</v>
      </c>
      <c r="L205" s="64" t="s">
        <v>77</v>
      </c>
      <c r="M205" s="64" t="s">
        <v>481</v>
      </c>
      <c r="O205" s="57">
        <f t="shared" si="10"/>
        <v>9</v>
      </c>
      <c r="P205" s="57" t="str">
        <f t="shared" si="11"/>
        <v>05-9</v>
      </c>
      <c r="Q205" s="64" t="str">
        <f t="shared" si="12"/>
        <v>050409 - Gatow/Kladow</v>
      </c>
      <c r="R205" s="119"/>
      <c r="S205" s="119"/>
    </row>
    <row r="206" spans="1:19">
      <c r="A206" s="64" t="s">
        <v>77</v>
      </c>
      <c r="B206" s="64" t="s">
        <v>481</v>
      </c>
      <c r="C206" s="64" t="s">
        <v>1410</v>
      </c>
      <c r="D206" s="64" t="s">
        <v>314</v>
      </c>
      <c r="E206" s="64" t="s">
        <v>1145</v>
      </c>
      <c r="F206" s="64" t="s">
        <v>510</v>
      </c>
      <c r="G206" s="64" t="s">
        <v>85</v>
      </c>
      <c r="H206" s="64" t="s">
        <v>511</v>
      </c>
      <c r="I206" s="64" t="s">
        <v>508</v>
      </c>
      <c r="J206" s="64" t="s">
        <v>75</v>
      </c>
      <c r="K206" s="64" t="s">
        <v>509</v>
      </c>
      <c r="L206" s="64" t="s">
        <v>77</v>
      </c>
      <c r="M206" s="64" t="s">
        <v>481</v>
      </c>
      <c r="O206" s="57">
        <f t="shared" si="10"/>
        <v>9</v>
      </c>
      <c r="P206" s="57" t="str">
        <f t="shared" si="11"/>
        <v>05-9</v>
      </c>
      <c r="Q206" s="64" t="str">
        <f t="shared" si="12"/>
        <v>050409 - Gatow/Kladow</v>
      </c>
      <c r="R206" s="119"/>
      <c r="S206" s="119"/>
    </row>
    <row r="207" spans="1:19">
      <c r="A207" s="64" t="s">
        <v>77</v>
      </c>
      <c r="B207" s="64" t="s">
        <v>481</v>
      </c>
      <c r="C207" s="64" t="s">
        <v>1411</v>
      </c>
      <c r="D207" s="64" t="s">
        <v>907</v>
      </c>
      <c r="E207" s="64" t="s">
        <v>1146</v>
      </c>
      <c r="F207" s="64" t="s">
        <v>510</v>
      </c>
      <c r="G207" s="64" t="s">
        <v>85</v>
      </c>
      <c r="H207" s="64" t="s">
        <v>511</v>
      </c>
      <c r="I207" s="64" t="s">
        <v>508</v>
      </c>
      <c r="J207" s="64" t="s">
        <v>75</v>
      </c>
      <c r="K207" s="64" t="s">
        <v>509</v>
      </c>
      <c r="L207" s="64" t="s">
        <v>77</v>
      </c>
      <c r="M207" s="64" t="s">
        <v>481</v>
      </c>
      <c r="O207" s="57">
        <f t="shared" si="10"/>
        <v>9</v>
      </c>
      <c r="P207" s="57" t="str">
        <f t="shared" si="11"/>
        <v>05-9</v>
      </c>
      <c r="Q207" s="64" t="str">
        <f t="shared" si="12"/>
        <v>050409 - Gatow/Kladow</v>
      </c>
      <c r="R207" s="119"/>
      <c r="S207" s="119"/>
    </row>
    <row r="208" spans="1:19">
      <c r="A208" s="64" t="s">
        <v>77</v>
      </c>
      <c r="B208" s="64" t="s">
        <v>481</v>
      </c>
      <c r="C208" s="64" t="s">
        <v>507</v>
      </c>
      <c r="D208" s="64" t="s">
        <v>613</v>
      </c>
      <c r="E208" s="64" t="s">
        <v>1147</v>
      </c>
      <c r="F208" s="64" t="s">
        <v>510</v>
      </c>
      <c r="G208" s="64" t="s">
        <v>85</v>
      </c>
      <c r="H208" s="64" t="s">
        <v>511</v>
      </c>
      <c r="I208" s="64" t="s">
        <v>508</v>
      </c>
      <c r="J208" s="64" t="s">
        <v>75</v>
      </c>
      <c r="K208" s="64" t="s">
        <v>509</v>
      </c>
      <c r="L208" s="64" t="s">
        <v>77</v>
      </c>
      <c r="M208" s="64" t="s">
        <v>481</v>
      </c>
      <c r="O208" s="57">
        <f t="shared" si="10"/>
        <v>9</v>
      </c>
      <c r="P208" s="57" t="str">
        <f t="shared" si="11"/>
        <v>05-9</v>
      </c>
      <c r="Q208" s="64" t="str">
        <f t="shared" si="12"/>
        <v>050409 - Gatow/Kladow</v>
      </c>
      <c r="R208" s="119"/>
      <c r="S208" s="119"/>
    </row>
    <row r="209" spans="1:19">
      <c r="A209" s="64" t="s">
        <v>79</v>
      </c>
      <c r="B209" s="64" t="s">
        <v>959</v>
      </c>
      <c r="C209" s="64" t="s">
        <v>1412</v>
      </c>
      <c r="D209" s="64" t="s">
        <v>69</v>
      </c>
      <c r="E209" s="64" t="s">
        <v>1149</v>
      </c>
      <c r="F209" s="64" t="s">
        <v>530</v>
      </c>
      <c r="G209" s="64" t="s">
        <v>69</v>
      </c>
      <c r="H209" s="64" t="s">
        <v>462</v>
      </c>
      <c r="I209" s="64" t="s">
        <v>529</v>
      </c>
      <c r="J209" s="64" t="s">
        <v>69</v>
      </c>
      <c r="K209" s="64" t="s">
        <v>1148</v>
      </c>
      <c r="L209" s="64" t="s">
        <v>79</v>
      </c>
      <c r="M209" s="64" t="s">
        <v>959</v>
      </c>
      <c r="O209" s="57">
        <f t="shared" si="10"/>
        <v>1</v>
      </c>
      <c r="P209" s="57" t="str">
        <f t="shared" si="11"/>
        <v>06-1</v>
      </c>
      <c r="Q209" s="64" t="str">
        <f t="shared" si="12"/>
        <v>060101 - Schloßstraße</v>
      </c>
      <c r="R209" s="119"/>
      <c r="S209" s="119"/>
    </row>
    <row r="210" spans="1:19">
      <c r="A210" s="64" t="s">
        <v>79</v>
      </c>
      <c r="B210" s="64" t="s">
        <v>959</v>
      </c>
      <c r="C210" s="64" t="s">
        <v>528</v>
      </c>
      <c r="D210" s="64" t="s">
        <v>71</v>
      </c>
      <c r="E210" s="64" t="s">
        <v>462</v>
      </c>
      <c r="F210" s="64" t="s">
        <v>530</v>
      </c>
      <c r="G210" s="64" t="s">
        <v>69</v>
      </c>
      <c r="H210" s="64" t="s">
        <v>462</v>
      </c>
      <c r="I210" s="64" t="s">
        <v>529</v>
      </c>
      <c r="J210" s="64" t="s">
        <v>69</v>
      </c>
      <c r="K210" s="64" t="s">
        <v>1148</v>
      </c>
      <c r="L210" s="64" t="s">
        <v>79</v>
      </c>
      <c r="M210" s="64" t="s">
        <v>959</v>
      </c>
      <c r="O210" s="57">
        <f t="shared" si="10"/>
        <v>1</v>
      </c>
      <c r="P210" s="57" t="str">
        <f t="shared" si="11"/>
        <v>06-1</v>
      </c>
      <c r="Q210" s="64" t="str">
        <f t="shared" si="12"/>
        <v>060101 - Schloßstraße</v>
      </c>
      <c r="R210" s="119"/>
      <c r="S210" s="119"/>
    </row>
    <row r="211" spans="1:19">
      <c r="A211" s="64" t="s">
        <v>79</v>
      </c>
      <c r="B211" s="64" t="s">
        <v>959</v>
      </c>
      <c r="C211" s="64" t="s">
        <v>1413</v>
      </c>
      <c r="D211" s="64" t="s">
        <v>73</v>
      </c>
      <c r="E211" s="64" t="s">
        <v>1150</v>
      </c>
      <c r="F211" s="64" t="s">
        <v>530</v>
      </c>
      <c r="G211" s="64" t="s">
        <v>69</v>
      </c>
      <c r="H211" s="64" t="s">
        <v>462</v>
      </c>
      <c r="I211" s="64" t="s">
        <v>529</v>
      </c>
      <c r="J211" s="64" t="s">
        <v>69</v>
      </c>
      <c r="K211" s="64" t="s">
        <v>1148</v>
      </c>
      <c r="L211" s="64" t="s">
        <v>79</v>
      </c>
      <c r="M211" s="64" t="s">
        <v>959</v>
      </c>
      <c r="O211" s="57">
        <f t="shared" si="10"/>
        <v>1</v>
      </c>
      <c r="P211" s="57" t="str">
        <f t="shared" si="11"/>
        <v>06-1</v>
      </c>
      <c r="Q211" s="64" t="str">
        <f t="shared" si="12"/>
        <v>060101 - Schloßstraße</v>
      </c>
      <c r="R211" s="119"/>
      <c r="S211" s="119"/>
    </row>
    <row r="212" spans="1:19">
      <c r="A212" s="64" t="s">
        <v>79</v>
      </c>
      <c r="B212" s="64" t="s">
        <v>959</v>
      </c>
      <c r="C212" s="64" t="s">
        <v>566</v>
      </c>
      <c r="D212" s="64" t="s">
        <v>75</v>
      </c>
      <c r="E212" s="64" t="s">
        <v>567</v>
      </c>
      <c r="F212" s="64" t="s">
        <v>563</v>
      </c>
      <c r="G212" s="64" t="s">
        <v>71</v>
      </c>
      <c r="H212" s="64" t="s">
        <v>564</v>
      </c>
      <c r="I212" s="64" t="s">
        <v>529</v>
      </c>
      <c r="J212" s="64" t="s">
        <v>69</v>
      </c>
      <c r="K212" s="64" t="s">
        <v>1148</v>
      </c>
      <c r="L212" s="64" t="s">
        <v>79</v>
      </c>
      <c r="M212" s="64" t="s">
        <v>959</v>
      </c>
      <c r="O212" s="57">
        <f t="shared" si="10"/>
        <v>2</v>
      </c>
      <c r="P212" s="57" t="str">
        <f t="shared" si="11"/>
        <v>06-2</v>
      </c>
      <c r="Q212" s="64" t="str">
        <f t="shared" si="12"/>
        <v>060102 - Albrechtstraße</v>
      </c>
      <c r="R212" s="119"/>
      <c r="S212" s="119"/>
    </row>
    <row r="213" spans="1:19">
      <c r="A213" s="64" t="s">
        <v>79</v>
      </c>
      <c r="B213" s="64" t="s">
        <v>959</v>
      </c>
      <c r="C213" s="64" t="s">
        <v>1414</v>
      </c>
      <c r="D213" s="64" t="s">
        <v>77</v>
      </c>
      <c r="E213" s="64" t="s">
        <v>1151</v>
      </c>
      <c r="F213" s="64" t="s">
        <v>563</v>
      </c>
      <c r="G213" s="64" t="s">
        <v>71</v>
      </c>
      <c r="H213" s="64" t="s">
        <v>564</v>
      </c>
      <c r="I213" s="64" t="s">
        <v>529</v>
      </c>
      <c r="J213" s="64" t="s">
        <v>69</v>
      </c>
      <c r="K213" s="64" t="s">
        <v>1148</v>
      </c>
      <c r="L213" s="64" t="s">
        <v>79</v>
      </c>
      <c r="M213" s="64" t="s">
        <v>959</v>
      </c>
      <c r="O213" s="57">
        <f t="shared" si="10"/>
        <v>2</v>
      </c>
      <c r="P213" s="57" t="str">
        <f t="shared" si="11"/>
        <v>06-2</v>
      </c>
      <c r="Q213" s="64" t="str">
        <f t="shared" si="12"/>
        <v>060102 - Albrechtstraße</v>
      </c>
      <c r="R213" s="119"/>
      <c r="S213" s="119"/>
    </row>
    <row r="214" spans="1:19">
      <c r="A214" s="64" t="s">
        <v>79</v>
      </c>
      <c r="B214" s="64" t="s">
        <v>959</v>
      </c>
      <c r="C214" s="64" t="s">
        <v>575</v>
      </c>
      <c r="D214" s="64" t="s">
        <v>79</v>
      </c>
      <c r="E214" s="64" t="s">
        <v>576</v>
      </c>
      <c r="F214" s="64" t="s">
        <v>563</v>
      </c>
      <c r="G214" s="64" t="s">
        <v>71</v>
      </c>
      <c r="H214" s="64" t="s">
        <v>564</v>
      </c>
      <c r="I214" s="64" t="s">
        <v>529</v>
      </c>
      <c r="J214" s="64" t="s">
        <v>69</v>
      </c>
      <c r="K214" s="64" t="s">
        <v>1148</v>
      </c>
      <c r="L214" s="64" t="s">
        <v>79</v>
      </c>
      <c r="M214" s="64" t="s">
        <v>959</v>
      </c>
      <c r="O214" s="57">
        <f t="shared" si="10"/>
        <v>2</v>
      </c>
      <c r="P214" s="57" t="str">
        <f t="shared" si="11"/>
        <v>06-2</v>
      </c>
      <c r="Q214" s="64" t="str">
        <f t="shared" si="12"/>
        <v>060102 - Albrechtstraße</v>
      </c>
      <c r="R214" s="119"/>
      <c r="S214" s="119"/>
    </row>
    <row r="215" spans="1:19">
      <c r="A215" s="64" t="s">
        <v>79</v>
      </c>
      <c r="B215" s="64" t="s">
        <v>959</v>
      </c>
      <c r="C215" s="64" t="s">
        <v>1415</v>
      </c>
      <c r="D215" s="64" t="s">
        <v>81</v>
      </c>
      <c r="E215" s="64" t="s">
        <v>1152</v>
      </c>
      <c r="F215" s="64" t="s">
        <v>563</v>
      </c>
      <c r="G215" s="64" t="s">
        <v>71</v>
      </c>
      <c r="H215" s="64" t="s">
        <v>564</v>
      </c>
      <c r="I215" s="64" t="s">
        <v>529</v>
      </c>
      <c r="J215" s="64" t="s">
        <v>69</v>
      </c>
      <c r="K215" s="64" t="s">
        <v>1148</v>
      </c>
      <c r="L215" s="64" t="s">
        <v>79</v>
      </c>
      <c r="M215" s="64" t="s">
        <v>959</v>
      </c>
      <c r="O215" s="57">
        <f t="shared" si="10"/>
        <v>2</v>
      </c>
      <c r="P215" s="57" t="str">
        <f t="shared" si="11"/>
        <v>06-2</v>
      </c>
      <c r="Q215" s="64" t="str">
        <f t="shared" si="12"/>
        <v>060102 - Albrechtstraße</v>
      </c>
      <c r="R215" s="119"/>
      <c r="S215" s="119"/>
    </row>
    <row r="216" spans="1:19">
      <c r="A216" s="64" t="s">
        <v>79</v>
      </c>
      <c r="B216" s="64" t="s">
        <v>959</v>
      </c>
      <c r="C216" s="64" t="s">
        <v>1416</v>
      </c>
      <c r="D216" s="64" t="s">
        <v>83</v>
      </c>
      <c r="E216" s="64" t="s">
        <v>960</v>
      </c>
      <c r="F216" s="64" t="s">
        <v>563</v>
      </c>
      <c r="G216" s="64" t="s">
        <v>71</v>
      </c>
      <c r="H216" s="64" t="s">
        <v>564</v>
      </c>
      <c r="I216" s="64" t="s">
        <v>529</v>
      </c>
      <c r="J216" s="64" t="s">
        <v>69</v>
      </c>
      <c r="K216" s="64" t="s">
        <v>1148</v>
      </c>
      <c r="L216" s="64" t="s">
        <v>79</v>
      </c>
      <c r="M216" s="64" t="s">
        <v>959</v>
      </c>
      <c r="O216" s="57">
        <f t="shared" si="10"/>
        <v>2</v>
      </c>
      <c r="P216" s="57" t="str">
        <f t="shared" si="11"/>
        <v>06-2</v>
      </c>
      <c r="Q216" s="64" t="str">
        <f t="shared" si="12"/>
        <v>060102 - Albrechtstraße</v>
      </c>
      <c r="R216" s="119"/>
      <c r="S216" s="119"/>
    </row>
    <row r="217" spans="1:19">
      <c r="A217" s="64" t="s">
        <v>79</v>
      </c>
      <c r="B217" s="64" t="s">
        <v>959</v>
      </c>
      <c r="C217" s="64" t="s">
        <v>562</v>
      </c>
      <c r="D217" s="64" t="s">
        <v>85</v>
      </c>
      <c r="E217" s="64" t="s">
        <v>1153</v>
      </c>
      <c r="F217" s="64" t="s">
        <v>563</v>
      </c>
      <c r="G217" s="64" t="s">
        <v>71</v>
      </c>
      <c r="H217" s="64" t="s">
        <v>564</v>
      </c>
      <c r="I217" s="64" t="s">
        <v>529</v>
      </c>
      <c r="J217" s="64" t="s">
        <v>69</v>
      </c>
      <c r="K217" s="64" t="s">
        <v>1148</v>
      </c>
      <c r="L217" s="64" t="s">
        <v>79</v>
      </c>
      <c r="M217" s="64" t="s">
        <v>959</v>
      </c>
      <c r="O217" s="57">
        <f t="shared" si="10"/>
        <v>2</v>
      </c>
      <c r="P217" s="57" t="str">
        <f t="shared" si="11"/>
        <v>06-2</v>
      </c>
      <c r="Q217" s="64" t="str">
        <f t="shared" si="12"/>
        <v>060102 - Albrechtstraße</v>
      </c>
      <c r="R217" s="119"/>
      <c r="S217" s="119"/>
    </row>
    <row r="218" spans="1:19">
      <c r="A218" s="64" t="s">
        <v>79</v>
      </c>
      <c r="B218" s="64" t="s">
        <v>959</v>
      </c>
      <c r="C218" s="64" t="s">
        <v>1417</v>
      </c>
      <c r="D218" s="64" t="s">
        <v>87</v>
      </c>
      <c r="E218" s="64" t="s">
        <v>463</v>
      </c>
      <c r="F218" s="64" t="s">
        <v>563</v>
      </c>
      <c r="G218" s="64" t="s">
        <v>71</v>
      </c>
      <c r="H218" s="64" t="s">
        <v>564</v>
      </c>
      <c r="I218" s="64" t="s">
        <v>529</v>
      </c>
      <c r="J218" s="64" t="s">
        <v>69</v>
      </c>
      <c r="K218" s="64" t="s">
        <v>1148</v>
      </c>
      <c r="L218" s="64" t="s">
        <v>79</v>
      </c>
      <c r="M218" s="64" t="s">
        <v>959</v>
      </c>
      <c r="O218" s="57">
        <f t="shared" si="10"/>
        <v>2</v>
      </c>
      <c r="P218" s="57" t="str">
        <f t="shared" si="11"/>
        <v>06-2</v>
      </c>
      <c r="Q218" s="64" t="str">
        <f t="shared" si="12"/>
        <v>060102 - Albrechtstraße</v>
      </c>
      <c r="R218" s="119"/>
      <c r="S218" s="119"/>
    </row>
    <row r="219" spans="1:19">
      <c r="A219" s="64" t="s">
        <v>79</v>
      </c>
      <c r="B219" s="64" t="s">
        <v>959</v>
      </c>
      <c r="C219" s="64" t="s">
        <v>1418</v>
      </c>
      <c r="D219" s="64" t="s">
        <v>69</v>
      </c>
      <c r="E219" s="64" t="s">
        <v>1155</v>
      </c>
      <c r="F219" s="64" t="s">
        <v>533</v>
      </c>
      <c r="G219" s="64" t="s">
        <v>73</v>
      </c>
      <c r="H219" s="64" t="s">
        <v>534</v>
      </c>
      <c r="I219" s="64" t="s">
        <v>532</v>
      </c>
      <c r="J219" s="64" t="s">
        <v>71</v>
      </c>
      <c r="K219" s="64" t="s">
        <v>1154</v>
      </c>
      <c r="L219" s="64" t="s">
        <v>79</v>
      </c>
      <c r="M219" s="64" t="s">
        <v>959</v>
      </c>
      <c r="O219" s="57">
        <f t="shared" si="10"/>
        <v>3</v>
      </c>
      <c r="P219" s="57" t="str">
        <f t="shared" si="11"/>
        <v>06-3</v>
      </c>
      <c r="Q219" s="64" t="str">
        <f t="shared" si="12"/>
        <v>060203 - Lankwitz</v>
      </c>
      <c r="R219" s="119"/>
      <c r="S219" s="119"/>
    </row>
    <row r="220" spans="1:19">
      <c r="A220" s="64" t="s">
        <v>79</v>
      </c>
      <c r="B220" s="64" t="s">
        <v>959</v>
      </c>
      <c r="C220" s="64" t="s">
        <v>1419</v>
      </c>
      <c r="D220" s="64" t="s">
        <v>71</v>
      </c>
      <c r="E220" s="64" t="s">
        <v>1156</v>
      </c>
      <c r="F220" s="64" t="s">
        <v>533</v>
      </c>
      <c r="G220" s="64" t="s">
        <v>73</v>
      </c>
      <c r="H220" s="64" t="s">
        <v>534</v>
      </c>
      <c r="I220" s="64" t="s">
        <v>532</v>
      </c>
      <c r="J220" s="64" t="s">
        <v>71</v>
      </c>
      <c r="K220" s="64" t="s">
        <v>1154</v>
      </c>
      <c r="L220" s="64" t="s">
        <v>79</v>
      </c>
      <c r="M220" s="64" t="s">
        <v>959</v>
      </c>
      <c r="O220" s="57">
        <f t="shared" si="10"/>
        <v>3</v>
      </c>
      <c r="P220" s="57" t="str">
        <f t="shared" si="11"/>
        <v>06-3</v>
      </c>
      <c r="Q220" s="64" t="str">
        <f t="shared" si="12"/>
        <v>060203 - Lankwitz</v>
      </c>
      <c r="R220" s="119"/>
      <c r="S220" s="119"/>
    </row>
    <row r="221" spans="1:19">
      <c r="A221" s="64" t="s">
        <v>79</v>
      </c>
      <c r="B221" s="64" t="s">
        <v>959</v>
      </c>
      <c r="C221" s="64" t="s">
        <v>565</v>
      </c>
      <c r="D221" s="64" t="s">
        <v>73</v>
      </c>
      <c r="E221" s="64" t="s">
        <v>1157</v>
      </c>
      <c r="F221" s="64" t="s">
        <v>533</v>
      </c>
      <c r="G221" s="64" t="s">
        <v>73</v>
      </c>
      <c r="H221" s="64" t="s">
        <v>534</v>
      </c>
      <c r="I221" s="64" t="s">
        <v>532</v>
      </c>
      <c r="J221" s="64" t="s">
        <v>71</v>
      </c>
      <c r="K221" s="64" t="s">
        <v>1154</v>
      </c>
      <c r="L221" s="64" t="s">
        <v>79</v>
      </c>
      <c r="M221" s="64" t="s">
        <v>959</v>
      </c>
      <c r="O221" s="57">
        <f t="shared" si="10"/>
        <v>3</v>
      </c>
      <c r="P221" s="57" t="str">
        <f t="shared" si="11"/>
        <v>06-3</v>
      </c>
      <c r="Q221" s="64" t="str">
        <f t="shared" si="12"/>
        <v>060203 - Lankwitz</v>
      </c>
      <c r="R221" s="119"/>
      <c r="S221" s="119"/>
    </row>
    <row r="222" spans="1:19">
      <c r="A222" s="64" t="s">
        <v>79</v>
      </c>
      <c r="B222" s="64" t="s">
        <v>959</v>
      </c>
      <c r="C222" s="64" t="s">
        <v>1420</v>
      </c>
      <c r="D222" s="64" t="s">
        <v>75</v>
      </c>
      <c r="E222" s="64" t="s">
        <v>1158</v>
      </c>
      <c r="F222" s="64" t="s">
        <v>533</v>
      </c>
      <c r="G222" s="64" t="s">
        <v>73</v>
      </c>
      <c r="H222" s="64" t="s">
        <v>534</v>
      </c>
      <c r="I222" s="64" t="s">
        <v>532</v>
      </c>
      <c r="J222" s="64" t="s">
        <v>71</v>
      </c>
      <c r="K222" s="64" t="s">
        <v>1154</v>
      </c>
      <c r="L222" s="64" t="s">
        <v>79</v>
      </c>
      <c r="M222" s="64" t="s">
        <v>959</v>
      </c>
      <c r="O222" s="57">
        <f t="shared" si="10"/>
        <v>3</v>
      </c>
      <c r="P222" s="57" t="str">
        <f t="shared" si="11"/>
        <v>06-3</v>
      </c>
      <c r="Q222" s="64" t="str">
        <f t="shared" si="12"/>
        <v>060203 - Lankwitz</v>
      </c>
      <c r="R222" s="119"/>
      <c r="S222" s="119"/>
    </row>
    <row r="223" spans="1:19">
      <c r="A223" s="64" t="s">
        <v>79</v>
      </c>
      <c r="B223" s="64" t="s">
        <v>959</v>
      </c>
      <c r="C223" s="64" t="s">
        <v>531</v>
      </c>
      <c r="D223" s="64" t="s">
        <v>77</v>
      </c>
      <c r="E223" s="64" t="s">
        <v>535</v>
      </c>
      <c r="F223" s="64" t="s">
        <v>533</v>
      </c>
      <c r="G223" s="64" t="s">
        <v>73</v>
      </c>
      <c r="H223" s="64" t="s">
        <v>534</v>
      </c>
      <c r="I223" s="64" t="s">
        <v>532</v>
      </c>
      <c r="J223" s="64" t="s">
        <v>71</v>
      </c>
      <c r="K223" s="64" t="s">
        <v>1154</v>
      </c>
      <c r="L223" s="64" t="s">
        <v>79</v>
      </c>
      <c r="M223" s="64" t="s">
        <v>959</v>
      </c>
      <c r="O223" s="57">
        <f t="shared" si="10"/>
        <v>3</v>
      </c>
      <c r="P223" s="57" t="str">
        <f t="shared" si="11"/>
        <v>06-3</v>
      </c>
      <c r="Q223" s="64" t="str">
        <f t="shared" si="12"/>
        <v>060203 - Lankwitz</v>
      </c>
      <c r="R223" s="119"/>
      <c r="S223" s="119"/>
    </row>
    <row r="224" spans="1:19">
      <c r="A224" s="64" t="s">
        <v>79</v>
      </c>
      <c r="B224" s="64" t="s">
        <v>959</v>
      </c>
      <c r="C224" s="64" t="s">
        <v>1421</v>
      </c>
      <c r="D224" s="64" t="s">
        <v>79</v>
      </c>
      <c r="E224" s="64" t="s">
        <v>1159</v>
      </c>
      <c r="F224" s="64" t="s">
        <v>533</v>
      </c>
      <c r="G224" s="64" t="s">
        <v>73</v>
      </c>
      <c r="H224" s="64" t="s">
        <v>534</v>
      </c>
      <c r="I224" s="64" t="s">
        <v>532</v>
      </c>
      <c r="J224" s="64" t="s">
        <v>71</v>
      </c>
      <c r="K224" s="64" t="s">
        <v>1154</v>
      </c>
      <c r="L224" s="64" t="s">
        <v>79</v>
      </c>
      <c r="M224" s="64" t="s">
        <v>959</v>
      </c>
      <c r="O224" s="57">
        <f t="shared" si="10"/>
        <v>3</v>
      </c>
      <c r="P224" s="57" t="str">
        <f t="shared" si="11"/>
        <v>06-3</v>
      </c>
      <c r="Q224" s="64" t="str">
        <f t="shared" si="12"/>
        <v>060203 - Lankwitz</v>
      </c>
      <c r="R224" s="119"/>
      <c r="S224" s="119"/>
    </row>
    <row r="225" spans="1:19">
      <c r="A225" s="64" t="s">
        <v>79</v>
      </c>
      <c r="B225" s="64" t="s">
        <v>959</v>
      </c>
      <c r="C225" s="64" t="s">
        <v>570</v>
      </c>
      <c r="D225" s="64" t="s">
        <v>81</v>
      </c>
      <c r="E225" s="64" t="s">
        <v>571</v>
      </c>
      <c r="F225" s="64" t="s">
        <v>537</v>
      </c>
      <c r="G225" s="64" t="s">
        <v>75</v>
      </c>
      <c r="H225" s="64" t="s">
        <v>538</v>
      </c>
      <c r="I225" s="64" t="s">
        <v>532</v>
      </c>
      <c r="J225" s="64" t="s">
        <v>71</v>
      </c>
      <c r="K225" s="64" t="s">
        <v>1154</v>
      </c>
      <c r="L225" s="64" t="s">
        <v>79</v>
      </c>
      <c r="M225" s="64" t="s">
        <v>959</v>
      </c>
      <c r="O225" s="57">
        <f t="shared" si="10"/>
        <v>4</v>
      </c>
      <c r="P225" s="57" t="str">
        <f t="shared" si="11"/>
        <v>06-4</v>
      </c>
      <c r="Q225" s="64" t="str">
        <f t="shared" si="12"/>
        <v>060204 - Ostpreußendamm</v>
      </c>
      <c r="R225" s="119"/>
      <c r="S225" s="119"/>
    </row>
    <row r="226" spans="1:19">
      <c r="A226" s="64" t="s">
        <v>79</v>
      </c>
      <c r="B226" s="64" t="s">
        <v>959</v>
      </c>
      <c r="C226" s="64" t="s">
        <v>540</v>
      </c>
      <c r="D226" s="64" t="s">
        <v>83</v>
      </c>
      <c r="E226" s="64" t="s">
        <v>1160</v>
      </c>
      <c r="F226" s="64" t="s">
        <v>537</v>
      </c>
      <c r="G226" s="64" t="s">
        <v>75</v>
      </c>
      <c r="H226" s="64" t="s">
        <v>538</v>
      </c>
      <c r="I226" s="64" t="s">
        <v>532</v>
      </c>
      <c r="J226" s="64" t="s">
        <v>71</v>
      </c>
      <c r="K226" s="64" t="s">
        <v>1154</v>
      </c>
      <c r="L226" s="64" t="s">
        <v>79</v>
      </c>
      <c r="M226" s="64" t="s">
        <v>959</v>
      </c>
      <c r="O226" s="57">
        <f t="shared" si="10"/>
        <v>4</v>
      </c>
      <c r="P226" s="57" t="str">
        <f t="shared" si="11"/>
        <v>06-4</v>
      </c>
      <c r="Q226" s="64" t="str">
        <f t="shared" si="12"/>
        <v>060204 - Ostpreußendamm</v>
      </c>
      <c r="R226" s="119"/>
      <c r="S226" s="119"/>
    </row>
    <row r="227" spans="1:19">
      <c r="A227" s="64" t="s">
        <v>79</v>
      </c>
      <c r="B227" s="64" t="s">
        <v>959</v>
      </c>
      <c r="C227" s="64" t="s">
        <v>569</v>
      </c>
      <c r="D227" s="64" t="s">
        <v>85</v>
      </c>
      <c r="E227" s="64" t="s">
        <v>1161</v>
      </c>
      <c r="F227" s="64" t="s">
        <v>537</v>
      </c>
      <c r="G227" s="64" t="s">
        <v>75</v>
      </c>
      <c r="H227" s="64" t="s">
        <v>538</v>
      </c>
      <c r="I227" s="64" t="s">
        <v>532</v>
      </c>
      <c r="J227" s="64" t="s">
        <v>71</v>
      </c>
      <c r="K227" s="64" t="s">
        <v>1154</v>
      </c>
      <c r="L227" s="64" t="s">
        <v>79</v>
      </c>
      <c r="M227" s="64" t="s">
        <v>959</v>
      </c>
      <c r="O227" s="57">
        <f t="shared" si="10"/>
        <v>4</v>
      </c>
      <c r="P227" s="57" t="str">
        <f t="shared" si="11"/>
        <v>06-4</v>
      </c>
      <c r="Q227" s="64" t="str">
        <f t="shared" si="12"/>
        <v>060204 - Ostpreußendamm</v>
      </c>
      <c r="R227" s="119"/>
      <c r="S227" s="119"/>
    </row>
    <row r="228" spans="1:19">
      <c r="A228" s="64" t="s">
        <v>79</v>
      </c>
      <c r="B228" s="64" t="s">
        <v>959</v>
      </c>
      <c r="C228" s="64" t="s">
        <v>536</v>
      </c>
      <c r="D228" s="64" t="s">
        <v>87</v>
      </c>
      <c r="E228" s="64" t="s">
        <v>539</v>
      </c>
      <c r="F228" s="64" t="s">
        <v>537</v>
      </c>
      <c r="G228" s="64" t="s">
        <v>75</v>
      </c>
      <c r="H228" s="64" t="s">
        <v>538</v>
      </c>
      <c r="I228" s="64" t="s">
        <v>532</v>
      </c>
      <c r="J228" s="64" t="s">
        <v>71</v>
      </c>
      <c r="K228" s="64" t="s">
        <v>1154</v>
      </c>
      <c r="L228" s="64" t="s">
        <v>79</v>
      </c>
      <c r="M228" s="64" t="s">
        <v>959</v>
      </c>
      <c r="O228" s="57">
        <f t="shared" si="10"/>
        <v>4</v>
      </c>
      <c r="P228" s="57" t="str">
        <f t="shared" si="11"/>
        <v>06-4</v>
      </c>
      <c r="Q228" s="64" t="str">
        <f t="shared" si="12"/>
        <v>060204 - Ostpreußendamm</v>
      </c>
      <c r="R228" s="119"/>
      <c r="S228" s="119"/>
    </row>
    <row r="229" spans="1:19">
      <c r="A229" s="64" t="s">
        <v>79</v>
      </c>
      <c r="B229" s="64" t="s">
        <v>959</v>
      </c>
      <c r="C229" s="64" t="s">
        <v>568</v>
      </c>
      <c r="D229" s="64" t="s">
        <v>89</v>
      </c>
      <c r="E229" s="64" t="s">
        <v>1162</v>
      </c>
      <c r="F229" s="64" t="s">
        <v>537</v>
      </c>
      <c r="G229" s="64" t="s">
        <v>75</v>
      </c>
      <c r="H229" s="64" t="s">
        <v>538</v>
      </c>
      <c r="I229" s="64" t="s">
        <v>532</v>
      </c>
      <c r="J229" s="64" t="s">
        <v>71</v>
      </c>
      <c r="K229" s="64" t="s">
        <v>1154</v>
      </c>
      <c r="L229" s="64" t="s">
        <v>79</v>
      </c>
      <c r="M229" s="64" t="s">
        <v>959</v>
      </c>
      <c r="O229" s="57">
        <f t="shared" si="10"/>
        <v>4</v>
      </c>
      <c r="P229" s="57" t="str">
        <f t="shared" si="11"/>
        <v>06-4</v>
      </c>
      <c r="Q229" s="64" t="str">
        <f t="shared" si="12"/>
        <v>060204 - Ostpreußendamm</v>
      </c>
      <c r="R229" s="119"/>
      <c r="S229" s="119"/>
    </row>
    <row r="230" spans="1:19">
      <c r="A230" s="64" t="s">
        <v>79</v>
      </c>
      <c r="B230" s="64" t="s">
        <v>959</v>
      </c>
      <c r="C230" s="64" t="s">
        <v>1422</v>
      </c>
      <c r="D230" s="64" t="s">
        <v>69</v>
      </c>
      <c r="E230" s="64" t="s">
        <v>1164</v>
      </c>
      <c r="F230" s="64" t="s">
        <v>547</v>
      </c>
      <c r="G230" s="64" t="s">
        <v>77</v>
      </c>
      <c r="H230" s="64" t="s">
        <v>548</v>
      </c>
      <c r="I230" s="64" t="s">
        <v>542</v>
      </c>
      <c r="J230" s="64" t="s">
        <v>73</v>
      </c>
      <c r="K230" s="64" t="s">
        <v>1163</v>
      </c>
      <c r="L230" s="64" t="s">
        <v>79</v>
      </c>
      <c r="M230" s="64" t="s">
        <v>959</v>
      </c>
      <c r="O230" s="57">
        <f t="shared" si="10"/>
        <v>5</v>
      </c>
      <c r="P230" s="57" t="str">
        <f t="shared" si="11"/>
        <v>06-5</v>
      </c>
      <c r="Q230" s="64" t="str">
        <f t="shared" si="12"/>
        <v>060305 - Teltower Damm</v>
      </c>
      <c r="R230" s="119"/>
      <c r="S230" s="119"/>
    </row>
    <row r="231" spans="1:19">
      <c r="A231" s="64" t="s">
        <v>79</v>
      </c>
      <c r="B231" s="64" t="s">
        <v>959</v>
      </c>
      <c r="C231" s="64" t="s">
        <v>572</v>
      </c>
      <c r="D231" s="64" t="s">
        <v>71</v>
      </c>
      <c r="E231" s="64" t="s">
        <v>1165</v>
      </c>
      <c r="F231" s="64" t="s">
        <v>547</v>
      </c>
      <c r="G231" s="64" t="s">
        <v>77</v>
      </c>
      <c r="H231" s="64" t="s">
        <v>548</v>
      </c>
      <c r="I231" s="64" t="s">
        <v>542</v>
      </c>
      <c r="J231" s="64" t="s">
        <v>73</v>
      </c>
      <c r="K231" s="64" t="s">
        <v>1163</v>
      </c>
      <c r="L231" s="64" t="s">
        <v>79</v>
      </c>
      <c r="M231" s="64" t="s">
        <v>959</v>
      </c>
      <c r="O231" s="57">
        <f t="shared" si="10"/>
        <v>5</v>
      </c>
      <c r="P231" s="57" t="str">
        <f t="shared" si="11"/>
        <v>06-5</v>
      </c>
      <c r="Q231" s="64" t="str">
        <f t="shared" si="12"/>
        <v>060305 - Teltower Damm</v>
      </c>
      <c r="R231" s="119"/>
      <c r="S231" s="119"/>
    </row>
    <row r="232" spans="1:19">
      <c r="A232" s="64" t="s">
        <v>79</v>
      </c>
      <c r="B232" s="64" t="s">
        <v>959</v>
      </c>
      <c r="C232" s="64" t="s">
        <v>546</v>
      </c>
      <c r="D232" s="64" t="s">
        <v>73</v>
      </c>
      <c r="E232" s="64" t="s">
        <v>1166</v>
      </c>
      <c r="F232" s="64" t="s">
        <v>547</v>
      </c>
      <c r="G232" s="64" t="s">
        <v>77</v>
      </c>
      <c r="H232" s="64" t="s">
        <v>548</v>
      </c>
      <c r="I232" s="64" t="s">
        <v>542</v>
      </c>
      <c r="J232" s="64" t="s">
        <v>73</v>
      </c>
      <c r="K232" s="64" t="s">
        <v>1163</v>
      </c>
      <c r="L232" s="64" t="s">
        <v>79</v>
      </c>
      <c r="M232" s="64" t="s">
        <v>959</v>
      </c>
      <c r="O232" s="57">
        <f t="shared" si="10"/>
        <v>5</v>
      </c>
      <c r="P232" s="57" t="str">
        <f t="shared" si="11"/>
        <v>06-5</v>
      </c>
      <c r="Q232" s="64" t="str">
        <f t="shared" si="12"/>
        <v>060305 - Teltower Damm</v>
      </c>
      <c r="R232" s="119"/>
      <c r="S232" s="119"/>
    </row>
    <row r="233" spans="1:19">
      <c r="A233" s="64" t="s">
        <v>79</v>
      </c>
      <c r="B233" s="64" t="s">
        <v>959</v>
      </c>
      <c r="C233" s="64" t="s">
        <v>573</v>
      </c>
      <c r="D233" s="64" t="s">
        <v>75</v>
      </c>
      <c r="E233" s="64" t="s">
        <v>548</v>
      </c>
      <c r="F233" s="64" t="s">
        <v>547</v>
      </c>
      <c r="G233" s="64" t="s">
        <v>77</v>
      </c>
      <c r="H233" s="64" t="s">
        <v>548</v>
      </c>
      <c r="I233" s="64" t="s">
        <v>542</v>
      </c>
      <c r="J233" s="64" t="s">
        <v>73</v>
      </c>
      <c r="K233" s="64" t="s">
        <v>1163</v>
      </c>
      <c r="L233" s="64" t="s">
        <v>79</v>
      </c>
      <c r="M233" s="64" t="s">
        <v>959</v>
      </c>
      <c r="O233" s="57">
        <f t="shared" si="10"/>
        <v>5</v>
      </c>
      <c r="P233" s="57" t="str">
        <f t="shared" si="11"/>
        <v>06-5</v>
      </c>
      <c r="Q233" s="64" t="str">
        <f t="shared" si="12"/>
        <v>060305 - Teltower Damm</v>
      </c>
      <c r="R233" s="119"/>
      <c r="S233" s="119"/>
    </row>
    <row r="234" spans="1:19">
      <c r="A234" s="64" t="s">
        <v>79</v>
      </c>
      <c r="B234" s="64" t="s">
        <v>959</v>
      </c>
      <c r="C234" s="64" t="s">
        <v>1423</v>
      </c>
      <c r="D234" s="64" t="s">
        <v>77</v>
      </c>
      <c r="E234" s="64" t="s">
        <v>1167</v>
      </c>
      <c r="F234" s="64" t="s">
        <v>543</v>
      </c>
      <c r="G234" s="64" t="s">
        <v>79</v>
      </c>
      <c r="H234" s="64" t="s">
        <v>544</v>
      </c>
      <c r="I234" s="64" t="s">
        <v>542</v>
      </c>
      <c r="J234" s="64" t="s">
        <v>73</v>
      </c>
      <c r="K234" s="64" t="s">
        <v>1163</v>
      </c>
      <c r="L234" s="64" t="s">
        <v>79</v>
      </c>
      <c r="M234" s="64" t="s">
        <v>959</v>
      </c>
      <c r="O234" s="57">
        <f t="shared" si="10"/>
        <v>6</v>
      </c>
      <c r="P234" s="57" t="str">
        <f t="shared" si="11"/>
        <v>06-6</v>
      </c>
      <c r="Q234" s="64" t="str">
        <f t="shared" si="12"/>
        <v>060306 - Drakestraße</v>
      </c>
      <c r="R234" s="119"/>
      <c r="S234" s="119"/>
    </row>
    <row r="235" spans="1:19">
      <c r="A235" s="64" t="s">
        <v>79</v>
      </c>
      <c r="B235" s="64" t="s">
        <v>959</v>
      </c>
      <c r="C235" s="64" t="s">
        <v>1424</v>
      </c>
      <c r="D235" s="64" t="s">
        <v>79</v>
      </c>
      <c r="E235" s="64" t="s">
        <v>1168</v>
      </c>
      <c r="F235" s="64" t="s">
        <v>543</v>
      </c>
      <c r="G235" s="64" t="s">
        <v>79</v>
      </c>
      <c r="H235" s="64" t="s">
        <v>544</v>
      </c>
      <c r="I235" s="64" t="s">
        <v>542</v>
      </c>
      <c r="J235" s="64" t="s">
        <v>73</v>
      </c>
      <c r="K235" s="64" t="s">
        <v>1163</v>
      </c>
      <c r="L235" s="64" t="s">
        <v>79</v>
      </c>
      <c r="M235" s="64" t="s">
        <v>959</v>
      </c>
      <c r="O235" s="57">
        <f t="shared" si="10"/>
        <v>6</v>
      </c>
      <c r="P235" s="57" t="str">
        <f t="shared" si="11"/>
        <v>06-6</v>
      </c>
      <c r="Q235" s="64" t="str">
        <f t="shared" si="12"/>
        <v>060306 - Drakestraße</v>
      </c>
      <c r="R235" s="119"/>
      <c r="S235" s="119"/>
    </row>
    <row r="236" spans="1:19">
      <c r="A236" s="64" t="s">
        <v>79</v>
      </c>
      <c r="B236" s="64" t="s">
        <v>959</v>
      </c>
      <c r="C236" s="64" t="s">
        <v>1425</v>
      </c>
      <c r="D236" s="64" t="s">
        <v>81</v>
      </c>
      <c r="E236" s="64" t="s">
        <v>1169</v>
      </c>
      <c r="F236" s="64" t="s">
        <v>543</v>
      </c>
      <c r="G236" s="64" t="s">
        <v>79</v>
      </c>
      <c r="H236" s="64" t="s">
        <v>544</v>
      </c>
      <c r="I236" s="64" t="s">
        <v>542</v>
      </c>
      <c r="J236" s="64" t="s">
        <v>73</v>
      </c>
      <c r="K236" s="64" t="s">
        <v>1163</v>
      </c>
      <c r="L236" s="64" t="s">
        <v>79</v>
      </c>
      <c r="M236" s="64" t="s">
        <v>959</v>
      </c>
      <c r="O236" s="57">
        <f t="shared" si="10"/>
        <v>6</v>
      </c>
      <c r="P236" s="57" t="str">
        <f t="shared" si="11"/>
        <v>06-6</v>
      </c>
      <c r="Q236" s="64" t="str">
        <f t="shared" si="12"/>
        <v>060306 - Drakestraße</v>
      </c>
      <c r="R236" s="119"/>
      <c r="S236" s="119"/>
    </row>
    <row r="237" spans="1:19">
      <c r="A237" s="64" t="s">
        <v>79</v>
      </c>
      <c r="B237" s="64" t="s">
        <v>959</v>
      </c>
      <c r="C237" s="64" t="s">
        <v>1426</v>
      </c>
      <c r="D237" s="64" t="s">
        <v>83</v>
      </c>
      <c r="E237" s="64" t="s">
        <v>1170</v>
      </c>
      <c r="F237" s="64" t="s">
        <v>543</v>
      </c>
      <c r="G237" s="64" t="s">
        <v>79</v>
      </c>
      <c r="H237" s="64" t="s">
        <v>544</v>
      </c>
      <c r="I237" s="64" t="s">
        <v>542</v>
      </c>
      <c r="J237" s="64" t="s">
        <v>73</v>
      </c>
      <c r="K237" s="64" t="s">
        <v>1163</v>
      </c>
      <c r="L237" s="64" t="s">
        <v>79</v>
      </c>
      <c r="M237" s="64" t="s">
        <v>959</v>
      </c>
      <c r="O237" s="57">
        <f t="shared" si="10"/>
        <v>6</v>
      </c>
      <c r="P237" s="57" t="str">
        <f t="shared" si="11"/>
        <v>06-6</v>
      </c>
      <c r="Q237" s="64" t="str">
        <f t="shared" si="12"/>
        <v>060306 - Drakestraße</v>
      </c>
      <c r="R237" s="119"/>
      <c r="S237" s="119"/>
    </row>
    <row r="238" spans="1:19">
      <c r="A238" s="64" t="s">
        <v>79</v>
      </c>
      <c r="B238" s="64" t="s">
        <v>959</v>
      </c>
      <c r="C238" s="64" t="s">
        <v>541</v>
      </c>
      <c r="D238" s="64" t="s">
        <v>85</v>
      </c>
      <c r="E238" s="64" t="s">
        <v>545</v>
      </c>
      <c r="F238" s="64" t="s">
        <v>543</v>
      </c>
      <c r="G238" s="64" t="s">
        <v>79</v>
      </c>
      <c r="H238" s="64" t="s">
        <v>544</v>
      </c>
      <c r="I238" s="64" t="s">
        <v>542</v>
      </c>
      <c r="J238" s="64" t="s">
        <v>73</v>
      </c>
      <c r="K238" s="64" t="s">
        <v>1163</v>
      </c>
      <c r="L238" s="64" t="s">
        <v>79</v>
      </c>
      <c r="M238" s="64" t="s">
        <v>959</v>
      </c>
      <c r="O238" s="57">
        <f t="shared" si="10"/>
        <v>6</v>
      </c>
      <c r="P238" s="57" t="str">
        <f t="shared" si="11"/>
        <v>06-6</v>
      </c>
      <c r="Q238" s="64" t="str">
        <f t="shared" si="12"/>
        <v>060306 - Drakestraße</v>
      </c>
      <c r="R238" s="119"/>
      <c r="S238" s="119"/>
    </row>
    <row r="239" spans="1:19">
      <c r="A239" s="64" t="s">
        <v>79</v>
      </c>
      <c r="B239" s="64" t="s">
        <v>959</v>
      </c>
      <c r="C239" s="64" t="s">
        <v>1427</v>
      </c>
      <c r="D239" s="64" t="s">
        <v>87</v>
      </c>
      <c r="E239" s="64" t="s">
        <v>1171</v>
      </c>
      <c r="F239" s="64" t="s">
        <v>543</v>
      </c>
      <c r="G239" s="64" t="s">
        <v>79</v>
      </c>
      <c r="H239" s="64" t="s">
        <v>544</v>
      </c>
      <c r="I239" s="64" t="s">
        <v>542</v>
      </c>
      <c r="J239" s="64" t="s">
        <v>73</v>
      </c>
      <c r="K239" s="64" t="s">
        <v>1163</v>
      </c>
      <c r="L239" s="64" t="s">
        <v>79</v>
      </c>
      <c r="M239" s="64" t="s">
        <v>959</v>
      </c>
      <c r="O239" s="57">
        <f t="shared" si="10"/>
        <v>6</v>
      </c>
      <c r="P239" s="57" t="str">
        <f t="shared" si="11"/>
        <v>06-6</v>
      </c>
      <c r="Q239" s="64" t="str">
        <f t="shared" si="12"/>
        <v>060306 - Drakestraße</v>
      </c>
      <c r="R239" s="119"/>
      <c r="S239" s="119"/>
    </row>
    <row r="240" spans="1:19">
      <c r="A240" s="64" t="s">
        <v>79</v>
      </c>
      <c r="B240" s="64" t="s">
        <v>959</v>
      </c>
      <c r="C240" s="64" t="s">
        <v>560</v>
      </c>
      <c r="D240" s="64" t="s">
        <v>69</v>
      </c>
      <c r="E240" s="64" t="s">
        <v>561</v>
      </c>
      <c r="F240" s="64" t="s">
        <v>557</v>
      </c>
      <c r="G240" s="64" t="s">
        <v>81</v>
      </c>
      <c r="H240" s="64" t="s">
        <v>558</v>
      </c>
      <c r="I240" s="64" t="s">
        <v>550</v>
      </c>
      <c r="J240" s="64" t="s">
        <v>75</v>
      </c>
      <c r="K240" s="64" t="s">
        <v>1172</v>
      </c>
      <c r="L240" s="64" t="s">
        <v>79</v>
      </c>
      <c r="M240" s="64" t="s">
        <v>959</v>
      </c>
      <c r="O240" s="57">
        <f t="shared" ref="O240:O303" si="13">IF(AND(L240=L239,F240=F239),O239,IF(L240=L239,O239+1,1))</f>
        <v>7</v>
      </c>
      <c r="P240" s="57" t="str">
        <f t="shared" si="11"/>
        <v>06-7</v>
      </c>
      <c r="Q240" s="64" t="str">
        <f t="shared" si="12"/>
        <v>060407 - Zehlendorf  Südwest</v>
      </c>
      <c r="R240" s="119"/>
      <c r="S240" s="119"/>
    </row>
    <row r="241" spans="1:19">
      <c r="A241" s="64" t="s">
        <v>79</v>
      </c>
      <c r="B241" s="64" t="s">
        <v>959</v>
      </c>
      <c r="C241" s="64" t="s">
        <v>556</v>
      </c>
      <c r="D241" s="64" t="s">
        <v>71</v>
      </c>
      <c r="E241" s="64" t="s">
        <v>559</v>
      </c>
      <c r="F241" s="64" t="s">
        <v>557</v>
      </c>
      <c r="G241" s="64" t="s">
        <v>81</v>
      </c>
      <c r="H241" s="64" t="s">
        <v>558</v>
      </c>
      <c r="I241" s="64" t="s">
        <v>550</v>
      </c>
      <c r="J241" s="64" t="s">
        <v>75</v>
      </c>
      <c r="K241" s="64" t="s">
        <v>1172</v>
      </c>
      <c r="L241" s="64" t="s">
        <v>79</v>
      </c>
      <c r="M241" s="64" t="s">
        <v>959</v>
      </c>
      <c r="O241" s="57">
        <f t="shared" si="13"/>
        <v>7</v>
      </c>
      <c r="P241" s="57" t="str">
        <f t="shared" si="11"/>
        <v>06-7</v>
      </c>
      <c r="Q241" s="64" t="str">
        <f t="shared" si="12"/>
        <v>060407 - Zehlendorf  Südwest</v>
      </c>
      <c r="R241" s="119"/>
      <c r="S241" s="119"/>
    </row>
    <row r="242" spans="1:19">
      <c r="A242" s="64" t="s">
        <v>79</v>
      </c>
      <c r="B242" s="64" t="s">
        <v>959</v>
      </c>
      <c r="C242" s="64" t="s">
        <v>1428</v>
      </c>
      <c r="D242" s="64" t="s">
        <v>73</v>
      </c>
      <c r="E242" s="64" t="s">
        <v>1173</v>
      </c>
      <c r="F242" s="64" t="s">
        <v>557</v>
      </c>
      <c r="G242" s="64" t="s">
        <v>81</v>
      </c>
      <c r="H242" s="64" t="s">
        <v>558</v>
      </c>
      <c r="I242" s="64" t="s">
        <v>550</v>
      </c>
      <c r="J242" s="64" t="s">
        <v>75</v>
      </c>
      <c r="K242" s="64" t="s">
        <v>1172</v>
      </c>
      <c r="L242" s="64" t="s">
        <v>79</v>
      </c>
      <c r="M242" s="64" t="s">
        <v>959</v>
      </c>
      <c r="O242" s="57">
        <f t="shared" si="13"/>
        <v>7</v>
      </c>
      <c r="P242" s="57" t="str">
        <f t="shared" si="11"/>
        <v>06-7</v>
      </c>
      <c r="Q242" s="64" t="str">
        <f t="shared" si="12"/>
        <v>060407 - Zehlendorf  Südwest</v>
      </c>
      <c r="R242" s="119"/>
      <c r="S242" s="119"/>
    </row>
    <row r="243" spans="1:19">
      <c r="A243" s="64" t="s">
        <v>79</v>
      </c>
      <c r="B243" s="64" t="s">
        <v>959</v>
      </c>
      <c r="C243" s="64" t="s">
        <v>554</v>
      </c>
      <c r="D243" s="64" t="s">
        <v>75</v>
      </c>
      <c r="E243" s="64" t="s">
        <v>555</v>
      </c>
      <c r="F243" s="64" t="s">
        <v>551</v>
      </c>
      <c r="G243" s="64" t="s">
        <v>83</v>
      </c>
      <c r="H243" s="64" t="s">
        <v>552</v>
      </c>
      <c r="I243" s="64" t="s">
        <v>550</v>
      </c>
      <c r="J243" s="64" t="s">
        <v>75</v>
      </c>
      <c r="K243" s="64" t="s">
        <v>1172</v>
      </c>
      <c r="L243" s="64" t="s">
        <v>79</v>
      </c>
      <c r="M243" s="64" t="s">
        <v>959</v>
      </c>
      <c r="O243" s="57">
        <f t="shared" si="13"/>
        <v>8</v>
      </c>
      <c r="P243" s="57" t="str">
        <f t="shared" si="11"/>
        <v>06-8</v>
      </c>
      <c r="Q243" s="64" t="str">
        <f t="shared" si="12"/>
        <v>060408 - Zehlendorf  Nord</v>
      </c>
      <c r="R243" s="119"/>
      <c r="S243" s="119"/>
    </row>
    <row r="244" spans="1:19">
      <c r="A244" s="64" t="s">
        <v>79</v>
      </c>
      <c r="B244" s="64" t="s">
        <v>959</v>
      </c>
      <c r="C244" s="64" t="s">
        <v>1429</v>
      </c>
      <c r="D244" s="64" t="s">
        <v>77</v>
      </c>
      <c r="E244" s="64" t="s">
        <v>1174</v>
      </c>
      <c r="F244" s="64" t="s">
        <v>551</v>
      </c>
      <c r="G244" s="64" t="s">
        <v>83</v>
      </c>
      <c r="H244" s="64" t="s">
        <v>552</v>
      </c>
      <c r="I244" s="64" t="s">
        <v>550</v>
      </c>
      <c r="J244" s="64" t="s">
        <v>75</v>
      </c>
      <c r="K244" s="64" t="s">
        <v>1172</v>
      </c>
      <c r="L244" s="64" t="s">
        <v>79</v>
      </c>
      <c r="M244" s="64" t="s">
        <v>959</v>
      </c>
      <c r="O244" s="57">
        <f t="shared" si="13"/>
        <v>8</v>
      </c>
      <c r="P244" s="57" t="str">
        <f t="shared" si="11"/>
        <v>06-8</v>
      </c>
      <c r="Q244" s="64" t="str">
        <f t="shared" si="12"/>
        <v>060408 - Zehlendorf  Nord</v>
      </c>
      <c r="R244" s="119"/>
      <c r="S244" s="119"/>
    </row>
    <row r="245" spans="1:19">
      <c r="A245" s="64" t="s">
        <v>79</v>
      </c>
      <c r="B245" s="64" t="s">
        <v>959</v>
      </c>
      <c r="C245" s="64" t="s">
        <v>1430</v>
      </c>
      <c r="D245" s="64" t="s">
        <v>79</v>
      </c>
      <c r="E245" s="64" t="s">
        <v>1175</v>
      </c>
      <c r="F245" s="64" t="s">
        <v>551</v>
      </c>
      <c r="G245" s="64" t="s">
        <v>83</v>
      </c>
      <c r="H245" s="64" t="s">
        <v>552</v>
      </c>
      <c r="I245" s="64" t="s">
        <v>550</v>
      </c>
      <c r="J245" s="64" t="s">
        <v>75</v>
      </c>
      <c r="K245" s="64" t="s">
        <v>1172</v>
      </c>
      <c r="L245" s="64" t="s">
        <v>79</v>
      </c>
      <c r="M245" s="64" t="s">
        <v>959</v>
      </c>
      <c r="O245" s="57">
        <f t="shared" si="13"/>
        <v>8</v>
      </c>
      <c r="P245" s="57" t="str">
        <f t="shared" si="11"/>
        <v>06-8</v>
      </c>
      <c r="Q245" s="64" t="str">
        <f t="shared" si="12"/>
        <v>060408 - Zehlendorf  Nord</v>
      </c>
      <c r="R245" s="119"/>
      <c r="S245" s="119"/>
    </row>
    <row r="246" spans="1:19">
      <c r="A246" s="64" t="s">
        <v>79</v>
      </c>
      <c r="B246" s="64" t="s">
        <v>959</v>
      </c>
      <c r="C246" s="64" t="s">
        <v>1431</v>
      </c>
      <c r="D246" s="64" t="s">
        <v>81</v>
      </c>
      <c r="E246" s="64" t="s">
        <v>1176</v>
      </c>
      <c r="F246" s="64" t="s">
        <v>551</v>
      </c>
      <c r="G246" s="64" t="s">
        <v>83</v>
      </c>
      <c r="H246" s="64" t="s">
        <v>552</v>
      </c>
      <c r="I246" s="64" t="s">
        <v>550</v>
      </c>
      <c r="J246" s="64" t="s">
        <v>75</v>
      </c>
      <c r="K246" s="64" t="s">
        <v>1172</v>
      </c>
      <c r="L246" s="64" t="s">
        <v>79</v>
      </c>
      <c r="M246" s="64" t="s">
        <v>959</v>
      </c>
      <c r="O246" s="57">
        <f t="shared" si="13"/>
        <v>8</v>
      </c>
      <c r="P246" s="57" t="str">
        <f t="shared" si="11"/>
        <v>06-8</v>
      </c>
      <c r="Q246" s="64" t="str">
        <f t="shared" si="12"/>
        <v>060408 - Zehlendorf  Nord</v>
      </c>
      <c r="R246" s="119"/>
      <c r="S246" s="119"/>
    </row>
    <row r="247" spans="1:19">
      <c r="A247" s="64" t="s">
        <v>79</v>
      </c>
      <c r="B247" s="64" t="s">
        <v>959</v>
      </c>
      <c r="C247" s="64" t="s">
        <v>549</v>
      </c>
      <c r="D247" s="64" t="s">
        <v>83</v>
      </c>
      <c r="E247" s="64" t="s">
        <v>553</v>
      </c>
      <c r="F247" s="64" t="s">
        <v>551</v>
      </c>
      <c r="G247" s="64" t="s">
        <v>83</v>
      </c>
      <c r="H247" s="64" t="s">
        <v>552</v>
      </c>
      <c r="I247" s="64" t="s">
        <v>550</v>
      </c>
      <c r="J247" s="64" t="s">
        <v>75</v>
      </c>
      <c r="K247" s="64" t="s">
        <v>1172</v>
      </c>
      <c r="L247" s="64" t="s">
        <v>79</v>
      </c>
      <c r="M247" s="64" t="s">
        <v>959</v>
      </c>
      <c r="O247" s="57">
        <f t="shared" si="13"/>
        <v>8</v>
      </c>
      <c r="P247" s="57" t="str">
        <f t="shared" si="11"/>
        <v>06-8</v>
      </c>
      <c r="Q247" s="64" t="str">
        <f t="shared" si="12"/>
        <v>060408 - Zehlendorf  Nord</v>
      </c>
      <c r="R247" s="119"/>
      <c r="S247" s="119"/>
    </row>
    <row r="248" spans="1:19">
      <c r="A248" s="64" t="s">
        <v>79</v>
      </c>
      <c r="B248" s="64" t="s">
        <v>959</v>
      </c>
      <c r="C248" s="64" t="s">
        <v>1432</v>
      </c>
      <c r="D248" s="64" t="s">
        <v>85</v>
      </c>
      <c r="E248" s="64" t="s">
        <v>1177</v>
      </c>
      <c r="F248" s="64" t="s">
        <v>551</v>
      </c>
      <c r="G248" s="64" t="s">
        <v>83</v>
      </c>
      <c r="H248" s="64" t="s">
        <v>552</v>
      </c>
      <c r="I248" s="64" t="s">
        <v>550</v>
      </c>
      <c r="J248" s="64" t="s">
        <v>75</v>
      </c>
      <c r="K248" s="64" t="s">
        <v>1172</v>
      </c>
      <c r="L248" s="64" t="s">
        <v>79</v>
      </c>
      <c r="M248" s="64" t="s">
        <v>959</v>
      </c>
      <c r="O248" s="57">
        <f t="shared" si="13"/>
        <v>8</v>
      </c>
      <c r="P248" s="57" t="str">
        <f t="shared" si="11"/>
        <v>06-8</v>
      </c>
      <c r="Q248" s="64" t="str">
        <f t="shared" si="12"/>
        <v>060408 - Zehlendorf  Nord</v>
      </c>
      <c r="R248" s="119"/>
      <c r="S248" s="119"/>
    </row>
    <row r="249" spans="1:19">
      <c r="A249" s="64" t="s">
        <v>79</v>
      </c>
      <c r="B249" s="64" t="s">
        <v>959</v>
      </c>
      <c r="C249" s="64" t="s">
        <v>1433</v>
      </c>
      <c r="D249" s="64" t="s">
        <v>87</v>
      </c>
      <c r="E249" s="64" t="s">
        <v>1178</v>
      </c>
      <c r="F249" s="64" t="s">
        <v>551</v>
      </c>
      <c r="G249" s="64" t="s">
        <v>83</v>
      </c>
      <c r="H249" s="64" t="s">
        <v>552</v>
      </c>
      <c r="I249" s="64" t="s">
        <v>550</v>
      </c>
      <c r="J249" s="64" t="s">
        <v>75</v>
      </c>
      <c r="K249" s="64" t="s">
        <v>1172</v>
      </c>
      <c r="L249" s="64" t="s">
        <v>79</v>
      </c>
      <c r="M249" s="64" t="s">
        <v>959</v>
      </c>
      <c r="O249" s="57">
        <f t="shared" si="13"/>
        <v>8</v>
      </c>
      <c r="P249" s="57" t="str">
        <f t="shared" si="11"/>
        <v>06-8</v>
      </c>
      <c r="Q249" s="64" t="str">
        <f t="shared" si="12"/>
        <v>060408 - Zehlendorf  Nord</v>
      </c>
      <c r="R249" s="119"/>
      <c r="S249" s="119"/>
    </row>
    <row r="250" spans="1:19">
      <c r="A250" s="64" t="s">
        <v>81</v>
      </c>
      <c r="B250" s="64" t="s">
        <v>1436</v>
      </c>
      <c r="C250" s="64" t="s">
        <v>1434</v>
      </c>
      <c r="D250" s="64" t="s">
        <v>69</v>
      </c>
      <c r="E250" s="64" t="s">
        <v>1435</v>
      </c>
      <c r="F250" s="64" t="s">
        <v>611</v>
      </c>
      <c r="G250" s="64" t="s">
        <v>69</v>
      </c>
      <c r="H250" s="64" t="s">
        <v>610</v>
      </c>
      <c r="I250" s="64" t="s">
        <v>609</v>
      </c>
      <c r="J250" s="64" t="s">
        <v>69</v>
      </c>
      <c r="K250" s="64" t="s">
        <v>610</v>
      </c>
      <c r="L250" s="64" t="s">
        <v>81</v>
      </c>
      <c r="M250" s="64" t="s">
        <v>1436</v>
      </c>
      <c r="O250" s="57">
        <f t="shared" si="13"/>
        <v>1</v>
      </c>
      <c r="P250" s="57" t="str">
        <f t="shared" si="11"/>
        <v>07-1</v>
      </c>
      <c r="Q250" s="64" t="str">
        <f t="shared" si="12"/>
        <v>070101 - Schöneberg Nord</v>
      </c>
      <c r="R250" s="119"/>
      <c r="S250" s="119"/>
    </row>
    <row r="251" spans="1:19">
      <c r="A251" s="64" t="s">
        <v>81</v>
      </c>
      <c r="B251" s="64" t="s">
        <v>1436</v>
      </c>
      <c r="C251" s="64" t="s">
        <v>614</v>
      </c>
      <c r="D251" s="64" t="s">
        <v>71</v>
      </c>
      <c r="E251" s="64" t="s">
        <v>615</v>
      </c>
      <c r="F251" s="64" t="s">
        <v>611</v>
      </c>
      <c r="G251" s="64" t="s">
        <v>69</v>
      </c>
      <c r="H251" s="64" t="s">
        <v>610</v>
      </c>
      <c r="I251" s="64" t="s">
        <v>609</v>
      </c>
      <c r="J251" s="64" t="s">
        <v>69</v>
      </c>
      <c r="K251" s="64" t="s">
        <v>610</v>
      </c>
      <c r="L251" s="64" t="s">
        <v>81</v>
      </c>
      <c r="M251" s="64" t="s">
        <v>1436</v>
      </c>
      <c r="O251" s="57">
        <f t="shared" si="13"/>
        <v>1</v>
      </c>
      <c r="P251" s="57" t="str">
        <f t="shared" si="11"/>
        <v>07-1</v>
      </c>
      <c r="Q251" s="64" t="str">
        <f t="shared" si="12"/>
        <v>070101 - Schöneberg Nord</v>
      </c>
      <c r="R251" s="119"/>
      <c r="S251" s="119"/>
    </row>
    <row r="252" spans="1:19">
      <c r="A252" s="64" t="s">
        <v>81</v>
      </c>
      <c r="B252" s="64" t="s">
        <v>1436</v>
      </c>
      <c r="C252" s="64" t="s">
        <v>608</v>
      </c>
      <c r="D252" s="64" t="s">
        <v>73</v>
      </c>
      <c r="E252" s="64" t="s">
        <v>612</v>
      </c>
      <c r="F252" s="64" t="s">
        <v>611</v>
      </c>
      <c r="G252" s="64" t="s">
        <v>69</v>
      </c>
      <c r="H252" s="64" t="s">
        <v>610</v>
      </c>
      <c r="I252" s="64" t="s">
        <v>609</v>
      </c>
      <c r="J252" s="64" t="s">
        <v>69</v>
      </c>
      <c r="K252" s="64" t="s">
        <v>610</v>
      </c>
      <c r="L252" s="64" t="s">
        <v>81</v>
      </c>
      <c r="M252" s="64" t="s">
        <v>1436</v>
      </c>
      <c r="O252" s="57">
        <f t="shared" si="13"/>
        <v>1</v>
      </c>
      <c r="P252" s="57" t="str">
        <f t="shared" si="11"/>
        <v>07-1</v>
      </c>
      <c r="Q252" s="64" t="str">
        <f t="shared" si="12"/>
        <v>070101 - Schöneberg Nord</v>
      </c>
      <c r="R252" s="119"/>
      <c r="S252" s="119"/>
    </row>
    <row r="253" spans="1:19">
      <c r="A253" s="64" t="s">
        <v>81</v>
      </c>
      <c r="B253" s="64" t="s">
        <v>1436</v>
      </c>
      <c r="C253" s="64" t="s">
        <v>616</v>
      </c>
      <c r="D253" s="64" t="s">
        <v>75</v>
      </c>
      <c r="E253" s="64" t="s">
        <v>617</v>
      </c>
      <c r="F253" s="64" t="s">
        <v>611</v>
      </c>
      <c r="G253" s="64" t="s">
        <v>69</v>
      </c>
      <c r="H253" s="64" t="s">
        <v>610</v>
      </c>
      <c r="I253" s="64" t="s">
        <v>609</v>
      </c>
      <c r="J253" s="64" t="s">
        <v>69</v>
      </c>
      <c r="K253" s="64" t="s">
        <v>610</v>
      </c>
      <c r="L253" s="64" t="s">
        <v>81</v>
      </c>
      <c r="M253" s="64" t="s">
        <v>1436</v>
      </c>
      <c r="O253" s="57">
        <f t="shared" si="13"/>
        <v>1</v>
      </c>
      <c r="P253" s="57" t="str">
        <f t="shared" si="11"/>
        <v>07-1</v>
      </c>
      <c r="Q253" s="64" t="str">
        <f t="shared" si="12"/>
        <v>070101 - Schöneberg Nord</v>
      </c>
      <c r="R253" s="119"/>
      <c r="S253" s="119"/>
    </row>
    <row r="254" spans="1:19">
      <c r="A254" s="64" t="s">
        <v>81</v>
      </c>
      <c r="B254" s="64" t="s">
        <v>1436</v>
      </c>
      <c r="C254" s="64" t="s">
        <v>1437</v>
      </c>
      <c r="D254" s="64" t="s">
        <v>69</v>
      </c>
      <c r="E254" s="64" t="s">
        <v>1179</v>
      </c>
      <c r="F254" s="64" t="s">
        <v>580</v>
      </c>
      <c r="G254" s="64" t="s">
        <v>71</v>
      </c>
      <c r="H254" s="64" t="s">
        <v>579</v>
      </c>
      <c r="I254" s="64" t="s">
        <v>578</v>
      </c>
      <c r="J254" s="64" t="s">
        <v>71</v>
      </c>
      <c r="K254" s="64" t="s">
        <v>579</v>
      </c>
      <c r="L254" s="64" t="s">
        <v>81</v>
      </c>
      <c r="M254" s="64" t="s">
        <v>1436</v>
      </c>
      <c r="O254" s="57">
        <f t="shared" si="13"/>
        <v>2</v>
      </c>
      <c r="P254" s="57" t="str">
        <f t="shared" si="11"/>
        <v>07-2</v>
      </c>
      <c r="Q254" s="64" t="str">
        <f t="shared" si="12"/>
        <v>070202 - Schöneberg Süd</v>
      </c>
      <c r="R254" s="119"/>
      <c r="S254" s="119"/>
    </row>
    <row r="255" spans="1:19">
      <c r="A255" s="64" t="s">
        <v>81</v>
      </c>
      <c r="B255" s="64" t="s">
        <v>1436</v>
      </c>
      <c r="C255" s="64" t="s">
        <v>621</v>
      </c>
      <c r="D255" s="64" t="s">
        <v>71</v>
      </c>
      <c r="E255" s="64" t="s">
        <v>622</v>
      </c>
      <c r="F255" s="64" t="s">
        <v>580</v>
      </c>
      <c r="G255" s="64" t="s">
        <v>71</v>
      </c>
      <c r="H255" s="64" t="s">
        <v>579</v>
      </c>
      <c r="I255" s="64" t="s">
        <v>578</v>
      </c>
      <c r="J255" s="64" t="s">
        <v>71</v>
      </c>
      <c r="K255" s="64" t="s">
        <v>579</v>
      </c>
      <c r="L255" s="64" t="s">
        <v>81</v>
      </c>
      <c r="M255" s="64" t="s">
        <v>1436</v>
      </c>
      <c r="O255" s="57">
        <f t="shared" si="13"/>
        <v>2</v>
      </c>
      <c r="P255" s="57" t="str">
        <f t="shared" si="11"/>
        <v>07-2</v>
      </c>
      <c r="Q255" s="64" t="str">
        <f t="shared" si="12"/>
        <v>070202 - Schöneberg Süd</v>
      </c>
      <c r="R255" s="119"/>
      <c r="S255" s="119"/>
    </row>
    <row r="256" spans="1:19">
      <c r="A256" s="64" t="s">
        <v>81</v>
      </c>
      <c r="B256" s="64" t="s">
        <v>1436</v>
      </c>
      <c r="C256" s="64" t="s">
        <v>577</v>
      </c>
      <c r="D256" s="64" t="s">
        <v>73</v>
      </c>
      <c r="E256" s="64" t="s">
        <v>581</v>
      </c>
      <c r="F256" s="64" t="s">
        <v>580</v>
      </c>
      <c r="G256" s="64" t="s">
        <v>71</v>
      </c>
      <c r="H256" s="64" t="s">
        <v>579</v>
      </c>
      <c r="I256" s="64" t="s">
        <v>578</v>
      </c>
      <c r="J256" s="64" t="s">
        <v>71</v>
      </c>
      <c r="K256" s="64" t="s">
        <v>579</v>
      </c>
      <c r="L256" s="64" t="s">
        <v>81</v>
      </c>
      <c r="M256" s="64" t="s">
        <v>1436</v>
      </c>
      <c r="O256" s="57">
        <f t="shared" si="13"/>
        <v>2</v>
      </c>
      <c r="P256" s="57" t="str">
        <f t="shared" si="11"/>
        <v>07-2</v>
      </c>
      <c r="Q256" s="64" t="str">
        <f t="shared" si="12"/>
        <v>070202 - Schöneberg Süd</v>
      </c>
      <c r="R256" s="119"/>
      <c r="S256" s="119"/>
    </row>
    <row r="257" spans="1:19">
      <c r="A257" s="64" t="s">
        <v>81</v>
      </c>
      <c r="B257" s="64" t="s">
        <v>1436</v>
      </c>
      <c r="C257" s="64" t="s">
        <v>619</v>
      </c>
      <c r="D257" s="64" t="s">
        <v>75</v>
      </c>
      <c r="E257" s="64" t="s">
        <v>620</v>
      </c>
      <c r="F257" s="64" t="s">
        <v>580</v>
      </c>
      <c r="G257" s="64" t="s">
        <v>71</v>
      </c>
      <c r="H257" s="64" t="s">
        <v>579</v>
      </c>
      <c r="I257" s="64" t="s">
        <v>578</v>
      </c>
      <c r="J257" s="64" t="s">
        <v>71</v>
      </c>
      <c r="K257" s="64" t="s">
        <v>579</v>
      </c>
      <c r="L257" s="64" t="s">
        <v>81</v>
      </c>
      <c r="M257" s="64" t="s">
        <v>1436</v>
      </c>
      <c r="O257" s="57">
        <f t="shared" si="13"/>
        <v>2</v>
      </c>
      <c r="P257" s="57" t="str">
        <f t="shared" si="11"/>
        <v>07-2</v>
      </c>
      <c r="Q257" s="64" t="str">
        <f t="shared" si="12"/>
        <v>070202 - Schöneberg Süd</v>
      </c>
      <c r="R257" s="119"/>
      <c r="S257" s="119"/>
    </row>
    <row r="258" spans="1:19">
      <c r="A258" s="64" t="s">
        <v>81</v>
      </c>
      <c r="B258" s="64" t="s">
        <v>1436</v>
      </c>
      <c r="C258" s="64" t="s">
        <v>582</v>
      </c>
      <c r="D258" s="64" t="s">
        <v>69</v>
      </c>
      <c r="E258" s="64" t="s">
        <v>584</v>
      </c>
      <c r="F258" s="64" t="s">
        <v>585</v>
      </c>
      <c r="G258" s="64" t="s">
        <v>73</v>
      </c>
      <c r="H258" s="64" t="s">
        <v>584</v>
      </c>
      <c r="I258" s="64" t="s">
        <v>583</v>
      </c>
      <c r="J258" s="64" t="s">
        <v>73</v>
      </c>
      <c r="K258" s="64" t="s">
        <v>584</v>
      </c>
      <c r="L258" s="64" t="s">
        <v>81</v>
      </c>
      <c r="M258" s="64" t="s">
        <v>1436</v>
      </c>
      <c r="O258" s="57">
        <f t="shared" si="13"/>
        <v>3</v>
      </c>
      <c r="P258" s="57" t="str">
        <f t="shared" si="11"/>
        <v>07-3</v>
      </c>
      <c r="Q258" s="64" t="str">
        <f t="shared" si="12"/>
        <v>070303 - Friedenau</v>
      </c>
      <c r="R258" s="119"/>
      <c r="S258" s="119"/>
    </row>
    <row r="259" spans="1:19">
      <c r="A259" s="64" t="s">
        <v>81</v>
      </c>
      <c r="B259" s="64" t="s">
        <v>1436</v>
      </c>
      <c r="C259" s="64" t="s">
        <v>1438</v>
      </c>
      <c r="D259" s="64" t="s">
        <v>71</v>
      </c>
      <c r="E259" s="64" t="s">
        <v>1180</v>
      </c>
      <c r="F259" s="64" t="s">
        <v>585</v>
      </c>
      <c r="G259" s="64" t="s">
        <v>73</v>
      </c>
      <c r="H259" s="64" t="s">
        <v>584</v>
      </c>
      <c r="I259" s="64" t="s">
        <v>583</v>
      </c>
      <c r="J259" s="64" t="s">
        <v>73</v>
      </c>
      <c r="K259" s="64" t="s">
        <v>584</v>
      </c>
      <c r="L259" s="64" t="s">
        <v>81</v>
      </c>
      <c r="M259" s="64" t="s">
        <v>1436</v>
      </c>
      <c r="O259" s="57">
        <f t="shared" si="13"/>
        <v>3</v>
      </c>
      <c r="P259" s="57" t="str">
        <f t="shared" si="11"/>
        <v>07-3</v>
      </c>
      <c r="Q259" s="64" t="str">
        <f t="shared" si="12"/>
        <v>070303 - Friedenau</v>
      </c>
      <c r="R259" s="119"/>
      <c r="S259" s="119"/>
    </row>
    <row r="260" spans="1:19">
      <c r="A260" s="64" t="s">
        <v>81</v>
      </c>
      <c r="B260" s="64" t="s">
        <v>1436</v>
      </c>
      <c r="C260" s="64" t="s">
        <v>623</v>
      </c>
      <c r="D260" s="64" t="s">
        <v>73</v>
      </c>
      <c r="E260" s="64" t="s">
        <v>624</v>
      </c>
      <c r="F260" s="64" t="s">
        <v>585</v>
      </c>
      <c r="G260" s="64" t="s">
        <v>73</v>
      </c>
      <c r="H260" s="64" t="s">
        <v>584</v>
      </c>
      <c r="I260" s="64" t="s">
        <v>583</v>
      </c>
      <c r="J260" s="64" t="s">
        <v>73</v>
      </c>
      <c r="K260" s="64" t="s">
        <v>584</v>
      </c>
      <c r="L260" s="64" t="s">
        <v>81</v>
      </c>
      <c r="M260" s="64" t="s">
        <v>1436</v>
      </c>
      <c r="O260" s="57">
        <f t="shared" si="13"/>
        <v>3</v>
      </c>
      <c r="P260" s="57" t="str">
        <f t="shared" si="11"/>
        <v>07-3</v>
      </c>
      <c r="Q260" s="64" t="str">
        <f t="shared" si="12"/>
        <v>070303 - Friedenau</v>
      </c>
      <c r="R260" s="119"/>
      <c r="S260" s="119"/>
    </row>
    <row r="261" spans="1:19">
      <c r="A261" s="64" t="s">
        <v>81</v>
      </c>
      <c r="B261" s="64" t="s">
        <v>1436</v>
      </c>
      <c r="C261" s="64" t="s">
        <v>586</v>
      </c>
      <c r="D261" s="64" t="s">
        <v>69</v>
      </c>
      <c r="E261" s="64" t="s">
        <v>590</v>
      </c>
      <c r="F261" s="64" t="s">
        <v>589</v>
      </c>
      <c r="G261" s="64" t="s">
        <v>75</v>
      </c>
      <c r="H261" s="64" t="s">
        <v>588</v>
      </c>
      <c r="I261" s="64" t="s">
        <v>587</v>
      </c>
      <c r="J261" s="64" t="s">
        <v>75</v>
      </c>
      <c r="K261" s="64" t="s">
        <v>588</v>
      </c>
      <c r="L261" s="64" t="s">
        <v>81</v>
      </c>
      <c r="M261" s="64" t="s">
        <v>1436</v>
      </c>
      <c r="O261" s="57">
        <f t="shared" si="13"/>
        <v>4</v>
      </c>
      <c r="P261" s="57" t="str">
        <f t="shared" si="11"/>
        <v>07-4</v>
      </c>
      <c r="Q261" s="64" t="str">
        <f t="shared" si="12"/>
        <v>070404 - Tempelhof</v>
      </c>
      <c r="R261" s="119"/>
      <c r="S261" s="119"/>
    </row>
    <row r="262" spans="1:19">
      <c r="A262" s="64" t="s">
        <v>81</v>
      </c>
      <c r="B262" s="64" t="s">
        <v>1436</v>
      </c>
      <c r="C262" s="64" t="s">
        <v>629</v>
      </c>
      <c r="D262" s="64" t="s">
        <v>71</v>
      </c>
      <c r="E262" s="64" t="s">
        <v>630</v>
      </c>
      <c r="F262" s="64" t="s">
        <v>589</v>
      </c>
      <c r="G262" s="64" t="s">
        <v>75</v>
      </c>
      <c r="H262" s="64" t="s">
        <v>588</v>
      </c>
      <c r="I262" s="64" t="s">
        <v>587</v>
      </c>
      <c r="J262" s="64" t="s">
        <v>75</v>
      </c>
      <c r="K262" s="64" t="s">
        <v>588</v>
      </c>
      <c r="L262" s="64" t="s">
        <v>81</v>
      </c>
      <c r="M262" s="64" t="s">
        <v>1436</v>
      </c>
      <c r="O262" s="57">
        <f t="shared" si="13"/>
        <v>4</v>
      </c>
      <c r="P262" s="57" t="str">
        <f t="shared" si="11"/>
        <v>07-4</v>
      </c>
      <c r="Q262" s="64" t="str">
        <f t="shared" si="12"/>
        <v>070404 - Tempelhof</v>
      </c>
      <c r="R262" s="119"/>
      <c r="S262" s="119"/>
    </row>
    <row r="263" spans="1:19">
      <c r="A263" s="64" t="s">
        <v>81</v>
      </c>
      <c r="B263" s="64" t="s">
        <v>1436</v>
      </c>
      <c r="C263" s="64" t="s">
        <v>627</v>
      </c>
      <c r="D263" s="64" t="s">
        <v>73</v>
      </c>
      <c r="E263" s="64" t="s">
        <v>1439</v>
      </c>
      <c r="F263" s="64" t="s">
        <v>589</v>
      </c>
      <c r="G263" s="64" t="s">
        <v>75</v>
      </c>
      <c r="H263" s="64" t="s">
        <v>588</v>
      </c>
      <c r="I263" s="64" t="s">
        <v>587</v>
      </c>
      <c r="J263" s="64" t="s">
        <v>75</v>
      </c>
      <c r="K263" s="64" t="s">
        <v>588</v>
      </c>
      <c r="L263" s="64" t="s">
        <v>81</v>
      </c>
      <c r="M263" s="64" t="s">
        <v>1436</v>
      </c>
      <c r="O263" s="57">
        <f t="shared" si="13"/>
        <v>4</v>
      </c>
      <c r="P263" s="57" t="str">
        <f t="shared" ref="P263:P326" si="14">L263&amp;"-"&amp;O263</f>
        <v>07-4</v>
      </c>
      <c r="Q263" s="64" t="str">
        <f t="shared" ref="Q263:Q326" si="15">F263&amp;" - "&amp;H263</f>
        <v>070404 - Tempelhof</v>
      </c>
      <c r="R263" s="119"/>
      <c r="S263" s="119"/>
    </row>
    <row r="264" spans="1:19">
      <c r="A264" s="64" t="s">
        <v>81</v>
      </c>
      <c r="B264" s="64" t="s">
        <v>1436</v>
      </c>
      <c r="C264" s="64" t="s">
        <v>1440</v>
      </c>
      <c r="D264" s="64" t="s">
        <v>75</v>
      </c>
      <c r="E264" s="64" t="s">
        <v>1181</v>
      </c>
      <c r="F264" s="64" t="s">
        <v>589</v>
      </c>
      <c r="G264" s="64" t="s">
        <v>75</v>
      </c>
      <c r="H264" s="64" t="s">
        <v>588</v>
      </c>
      <c r="I264" s="64" t="s">
        <v>587</v>
      </c>
      <c r="J264" s="64" t="s">
        <v>75</v>
      </c>
      <c r="K264" s="64" t="s">
        <v>588</v>
      </c>
      <c r="L264" s="64" t="s">
        <v>81</v>
      </c>
      <c r="M264" s="64" t="s">
        <v>1436</v>
      </c>
      <c r="O264" s="57">
        <f t="shared" si="13"/>
        <v>4</v>
      </c>
      <c r="P264" s="57" t="str">
        <f t="shared" si="14"/>
        <v>07-4</v>
      </c>
      <c r="Q264" s="64" t="str">
        <f t="shared" si="15"/>
        <v>070404 - Tempelhof</v>
      </c>
      <c r="R264" s="119"/>
      <c r="S264" s="119"/>
    </row>
    <row r="265" spans="1:19">
      <c r="A265" s="64" t="s">
        <v>81</v>
      </c>
      <c r="B265" s="64" t="s">
        <v>1436</v>
      </c>
      <c r="C265" s="64" t="s">
        <v>1441</v>
      </c>
      <c r="D265" s="64" t="s">
        <v>77</v>
      </c>
      <c r="E265" s="64" t="s">
        <v>1182</v>
      </c>
      <c r="F265" s="64" t="s">
        <v>589</v>
      </c>
      <c r="G265" s="64" t="s">
        <v>75</v>
      </c>
      <c r="H265" s="64" t="s">
        <v>588</v>
      </c>
      <c r="I265" s="64" t="s">
        <v>587</v>
      </c>
      <c r="J265" s="64" t="s">
        <v>75</v>
      </c>
      <c r="K265" s="64" t="s">
        <v>588</v>
      </c>
      <c r="L265" s="64" t="s">
        <v>81</v>
      </c>
      <c r="M265" s="64" t="s">
        <v>1436</v>
      </c>
      <c r="O265" s="57">
        <f t="shared" si="13"/>
        <v>4</v>
      </c>
      <c r="P265" s="57" t="str">
        <f t="shared" si="14"/>
        <v>07-4</v>
      </c>
      <c r="Q265" s="64" t="str">
        <f t="shared" si="15"/>
        <v>070404 - Tempelhof</v>
      </c>
      <c r="R265" s="119"/>
      <c r="S265" s="119"/>
    </row>
    <row r="266" spans="1:19">
      <c r="A266" s="64" t="s">
        <v>81</v>
      </c>
      <c r="B266" s="64" t="s">
        <v>1436</v>
      </c>
      <c r="C266" s="64" t="s">
        <v>625</v>
      </c>
      <c r="D266" s="64" t="s">
        <v>79</v>
      </c>
      <c r="E266" s="64" t="s">
        <v>626</v>
      </c>
      <c r="F266" s="64" t="s">
        <v>589</v>
      </c>
      <c r="G266" s="64" t="s">
        <v>75</v>
      </c>
      <c r="H266" s="64" t="s">
        <v>588</v>
      </c>
      <c r="I266" s="64" t="s">
        <v>587</v>
      </c>
      <c r="J266" s="64" t="s">
        <v>75</v>
      </c>
      <c r="K266" s="64" t="s">
        <v>588</v>
      </c>
      <c r="L266" s="64" t="s">
        <v>81</v>
      </c>
      <c r="M266" s="64" t="s">
        <v>1436</v>
      </c>
      <c r="O266" s="57">
        <f t="shared" si="13"/>
        <v>4</v>
      </c>
      <c r="P266" s="57" t="str">
        <f t="shared" si="14"/>
        <v>07-4</v>
      </c>
      <c r="Q266" s="64" t="str">
        <f t="shared" si="15"/>
        <v>070404 - Tempelhof</v>
      </c>
      <c r="R266" s="119"/>
      <c r="S266" s="119"/>
    </row>
    <row r="267" spans="1:19">
      <c r="A267" s="64" t="s">
        <v>81</v>
      </c>
      <c r="B267" s="64" t="s">
        <v>1436</v>
      </c>
      <c r="C267" s="64" t="s">
        <v>591</v>
      </c>
      <c r="D267" s="64" t="s">
        <v>69</v>
      </c>
      <c r="E267" s="64" t="s">
        <v>1442</v>
      </c>
      <c r="F267" s="64" t="s">
        <v>594</v>
      </c>
      <c r="G267" s="64" t="s">
        <v>77</v>
      </c>
      <c r="H267" s="64" t="s">
        <v>593</v>
      </c>
      <c r="I267" s="64" t="s">
        <v>592</v>
      </c>
      <c r="J267" s="64" t="s">
        <v>77</v>
      </c>
      <c r="K267" s="64" t="s">
        <v>593</v>
      </c>
      <c r="L267" s="64" t="s">
        <v>81</v>
      </c>
      <c r="M267" s="64" t="s">
        <v>1436</v>
      </c>
      <c r="O267" s="57">
        <f t="shared" si="13"/>
        <v>5</v>
      </c>
      <c r="P267" s="57" t="str">
        <f t="shared" si="14"/>
        <v>07-5</v>
      </c>
      <c r="Q267" s="64" t="str">
        <f t="shared" si="15"/>
        <v>070505 - Mariendorf</v>
      </c>
      <c r="R267" s="119"/>
      <c r="S267" s="119"/>
    </row>
    <row r="268" spans="1:19">
      <c r="A268" s="64" t="s">
        <v>81</v>
      </c>
      <c r="B268" s="64" t="s">
        <v>1436</v>
      </c>
      <c r="C268" s="64" t="s">
        <v>636</v>
      </c>
      <c r="D268" s="64" t="s">
        <v>71</v>
      </c>
      <c r="E268" s="64" t="s">
        <v>1443</v>
      </c>
      <c r="F268" s="64" t="s">
        <v>594</v>
      </c>
      <c r="G268" s="64" t="s">
        <v>77</v>
      </c>
      <c r="H268" s="64" t="s">
        <v>593</v>
      </c>
      <c r="I268" s="64" t="s">
        <v>592</v>
      </c>
      <c r="J268" s="64" t="s">
        <v>77</v>
      </c>
      <c r="K268" s="64" t="s">
        <v>593</v>
      </c>
      <c r="L268" s="64" t="s">
        <v>81</v>
      </c>
      <c r="M268" s="64" t="s">
        <v>1436</v>
      </c>
      <c r="O268" s="57">
        <f t="shared" si="13"/>
        <v>5</v>
      </c>
      <c r="P268" s="57" t="str">
        <f t="shared" si="14"/>
        <v>07-5</v>
      </c>
      <c r="Q268" s="64" t="str">
        <f t="shared" si="15"/>
        <v>070505 - Mariendorf</v>
      </c>
      <c r="R268" s="119"/>
      <c r="S268" s="119"/>
    </row>
    <row r="269" spans="1:19">
      <c r="A269" s="64" t="s">
        <v>81</v>
      </c>
      <c r="B269" s="64" t="s">
        <v>1436</v>
      </c>
      <c r="C269" s="64" t="s">
        <v>595</v>
      </c>
      <c r="D269" s="64" t="s">
        <v>73</v>
      </c>
      <c r="E269" s="64" t="s">
        <v>1444</v>
      </c>
      <c r="F269" s="64" t="s">
        <v>594</v>
      </c>
      <c r="G269" s="64" t="s">
        <v>77</v>
      </c>
      <c r="H269" s="64" t="s">
        <v>593</v>
      </c>
      <c r="I269" s="64" t="s">
        <v>592</v>
      </c>
      <c r="J269" s="64" t="s">
        <v>77</v>
      </c>
      <c r="K269" s="64" t="s">
        <v>593</v>
      </c>
      <c r="L269" s="64" t="s">
        <v>81</v>
      </c>
      <c r="M269" s="64" t="s">
        <v>1436</v>
      </c>
      <c r="O269" s="57">
        <f t="shared" si="13"/>
        <v>5</v>
      </c>
      <c r="P269" s="57" t="str">
        <f t="shared" si="14"/>
        <v>07-5</v>
      </c>
      <c r="Q269" s="64" t="str">
        <f t="shared" si="15"/>
        <v>070505 - Mariendorf</v>
      </c>
      <c r="R269" s="119"/>
      <c r="S269" s="119"/>
    </row>
    <row r="270" spans="1:19">
      <c r="A270" s="64" t="s">
        <v>81</v>
      </c>
      <c r="B270" s="64" t="s">
        <v>1436</v>
      </c>
      <c r="C270" s="64" t="s">
        <v>596</v>
      </c>
      <c r="D270" s="64" t="s">
        <v>75</v>
      </c>
      <c r="E270" s="64" t="s">
        <v>597</v>
      </c>
      <c r="F270" s="64" t="s">
        <v>594</v>
      </c>
      <c r="G270" s="64" t="s">
        <v>77</v>
      </c>
      <c r="H270" s="64" t="s">
        <v>593</v>
      </c>
      <c r="I270" s="64" t="s">
        <v>592</v>
      </c>
      <c r="J270" s="64" t="s">
        <v>77</v>
      </c>
      <c r="K270" s="64" t="s">
        <v>593</v>
      </c>
      <c r="L270" s="64" t="s">
        <v>81</v>
      </c>
      <c r="M270" s="64" t="s">
        <v>1436</v>
      </c>
      <c r="O270" s="57">
        <f t="shared" si="13"/>
        <v>5</v>
      </c>
      <c r="P270" s="57" t="str">
        <f t="shared" si="14"/>
        <v>07-5</v>
      </c>
      <c r="Q270" s="64" t="str">
        <f t="shared" si="15"/>
        <v>070505 - Mariendorf</v>
      </c>
      <c r="R270" s="119"/>
      <c r="S270" s="119"/>
    </row>
    <row r="271" spans="1:19">
      <c r="A271" s="64" t="s">
        <v>81</v>
      </c>
      <c r="B271" s="64" t="s">
        <v>1436</v>
      </c>
      <c r="C271" s="64" t="s">
        <v>1445</v>
      </c>
      <c r="D271" s="64" t="s">
        <v>77</v>
      </c>
      <c r="E271" s="64" t="s">
        <v>1183</v>
      </c>
      <c r="F271" s="64" t="s">
        <v>594</v>
      </c>
      <c r="G271" s="64" t="s">
        <v>77</v>
      </c>
      <c r="H271" s="64" t="s">
        <v>593</v>
      </c>
      <c r="I271" s="64" t="s">
        <v>592</v>
      </c>
      <c r="J271" s="64" t="s">
        <v>77</v>
      </c>
      <c r="K271" s="64" t="s">
        <v>593</v>
      </c>
      <c r="L271" s="64" t="s">
        <v>81</v>
      </c>
      <c r="M271" s="64" t="s">
        <v>1436</v>
      </c>
      <c r="O271" s="57">
        <f t="shared" si="13"/>
        <v>5</v>
      </c>
      <c r="P271" s="57" t="str">
        <f t="shared" si="14"/>
        <v>07-5</v>
      </c>
      <c r="Q271" s="64" t="str">
        <f t="shared" si="15"/>
        <v>070505 - Mariendorf</v>
      </c>
      <c r="R271" s="119"/>
      <c r="S271" s="119"/>
    </row>
    <row r="272" spans="1:19">
      <c r="A272" s="64" t="s">
        <v>81</v>
      </c>
      <c r="B272" s="64" t="s">
        <v>1436</v>
      </c>
      <c r="C272" s="64" t="s">
        <v>1446</v>
      </c>
      <c r="D272" s="64" t="s">
        <v>79</v>
      </c>
      <c r="E272" s="64" t="s">
        <v>1184</v>
      </c>
      <c r="F272" s="64" t="s">
        <v>594</v>
      </c>
      <c r="G272" s="64" t="s">
        <v>77</v>
      </c>
      <c r="H272" s="64" t="s">
        <v>593</v>
      </c>
      <c r="I272" s="64" t="s">
        <v>592</v>
      </c>
      <c r="J272" s="64" t="s">
        <v>77</v>
      </c>
      <c r="K272" s="64" t="s">
        <v>593</v>
      </c>
      <c r="L272" s="64" t="s">
        <v>81</v>
      </c>
      <c r="M272" s="64" t="s">
        <v>1436</v>
      </c>
      <c r="O272" s="57">
        <f t="shared" si="13"/>
        <v>5</v>
      </c>
      <c r="P272" s="57" t="str">
        <f t="shared" si="14"/>
        <v>07-5</v>
      </c>
      <c r="Q272" s="64" t="str">
        <f t="shared" si="15"/>
        <v>070505 - Mariendorf</v>
      </c>
      <c r="R272" s="119"/>
      <c r="S272" s="119"/>
    </row>
    <row r="273" spans="1:19">
      <c r="A273" s="64" t="s">
        <v>81</v>
      </c>
      <c r="B273" s="64" t="s">
        <v>1436</v>
      </c>
      <c r="C273" s="64" t="s">
        <v>1447</v>
      </c>
      <c r="D273" s="64" t="s">
        <v>69</v>
      </c>
      <c r="E273" s="64" t="s">
        <v>1185</v>
      </c>
      <c r="F273" s="64" t="s">
        <v>601</v>
      </c>
      <c r="G273" s="64" t="s">
        <v>79</v>
      </c>
      <c r="H273" s="64" t="s">
        <v>600</v>
      </c>
      <c r="I273" s="64" t="s">
        <v>599</v>
      </c>
      <c r="J273" s="64" t="s">
        <v>79</v>
      </c>
      <c r="K273" s="64" t="s">
        <v>600</v>
      </c>
      <c r="L273" s="64" t="s">
        <v>81</v>
      </c>
      <c r="M273" s="64" t="s">
        <v>1436</v>
      </c>
      <c r="O273" s="57">
        <f t="shared" si="13"/>
        <v>6</v>
      </c>
      <c r="P273" s="57" t="str">
        <f t="shared" si="14"/>
        <v>07-6</v>
      </c>
      <c r="Q273" s="64" t="str">
        <f t="shared" si="15"/>
        <v>070606 - Marienfelde</v>
      </c>
      <c r="R273" s="119"/>
      <c r="S273" s="119"/>
    </row>
    <row r="274" spans="1:19">
      <c r="A274" s="64" t="s">
        <v>81</v>
      </c>
      <c r="B274" s="64" t="s">
        <v>1436</v>
      </c>
      <c r="C274" s="64" t="s">
        <v>631</v>
      </c>
      <c r="D274" s="64" t="s">
        <v>71</v>
      </c>
      <c r="E274" s="64" t="s">
        <v>237</v>
      </c>
      <c r="F274" s="64" t="s">
        <v>601</v>
      </c>
      <c r="G274" s="64" t="s">
        <v>79</v>
      </c>
      <c r="H274" s="64" t="s">
        <v>600</v>
      </c>
      <c r="I274" s="64" t="s">
        <v>599</v>
      </c>
      <c r="J274" s="64" t="s">
        <v>79</v>
      </c>
      <c r="K274" s="64" t="s">
        <v>600</v>
      </c>
      <c r="L274" s="64" t="s">
        <v>81</v>
      </c>
      <c r="M274" s="64" t="s">
        <v>1436</v>
      </c>
      <c r="O274" s="57">
        <f t="shared" si="13"/>
        <v>6</v>
      </c>
      <c r="P274" s="57" t="str">
        <f t="shared" si="14"/>
        <v>07-6</v>
      </c>
      <c r="Q274" s="64" t="str">
        <f t="shared" si="15"/>
        <v>070606 - Marienfelde</v>
      </c>
      <c r="R274" s="119"/>
      <c r="S274" s="119"/>
    </row>
    <row r="275" spans="1:19">
      <c r="A275" s="64" t="s">
        <v>81</v>
      </c>
      <c r="B275" s="64" t="s">
        <v>1436</v>
      </c>
      <c r="C275" s="64" t="s">
        <v>1448</v>
      </c>
      <c r="D275" s="64" t="s">
        <v>73</v>
      </c>
      <c r="E275" s="64" t="s">
        <v>1186</v>
      </c>
      <c r="F275" s="64" t="s">
        <v>601</v>
      </c>
      <c r="G275" s="64" t="s">
        <v>79</v>
      </c>
      <c r="H275" s="64" t="s">
        <v>600</v>
      </c>
      <c r="I275" s="64" t="s">
        <v>599</v>
      </c>
      <c r="J275" s="64" t="s">
        <v>79</v>
      </c>
      <c r="K275" s="64" t="s">
        <v>600</v>
      </c>
      <c r="L275" s="64" t="s">
        <v>81</v>
      </c>
      <c r="M275" s="64" t="s">
        <v>1436</v>
      </c>
      <c r="O275" s="57">
        <f t="shared" si="13"/>
        <v>6</v>
      </c>
      <c r="P275" s="57" t="str">
        <f t="shared" si="14"/>
        <v>07-6</v>
      </c>
      <c r="Q275" s="64" t="str">
        <f t="shared" si="15"/>
        <v>070606 - Marienfelde</v>
      </c>
      <c r="R275" s="119"/>
      <c r="S275" s="119"/>
    </row>
    <row r="276" spans="1:19">
      <c r="A276" s="64" t="s">
        <v>81</v>
      </c>
      <c r="B276" s="64" t="s">
        <v>1436</v>
      </c>
      <c r="C276" s="64" t="s">
        <v>598</v>
      </c>
      <c r="D276" s="64" t="s">
        <v>75</v>
      </c>
      <c r="E276" s="64" t="s">
        <v>602</v>
      </c>
      <c r="F276" s="64" t="s">
        <v>601</v>
      </c>
      <c r="G276" s="64" t="s">
        <v>79</v>
      </c>
      <c r="H276" s="64" t="s">
        <v>600</v>
      </c>
      <c r="I276" s="64" t="s">
        <v>599</v>
      </c>
      <c r="J276" s="64" t="s">
        <v>79</v>
      </c>
      <c r="K276" s="64" t="s">
        <v>600</v>
      </c>
      <c r="L276" s="64" t="s">
        <v>81</v>
      </c>
      <c r="M276" s="64" t="s">
        <v>1436</v>
      </c>
      <c r="O276" s="57">
        <f t="shared" si="13"/>
        <v>6</v>
      </c>
      <c r="P276" s="57" t="str">
        <f t="shared" si="14"/>
        <v>07-6</v>
      </c>
      <c r="Q276" s="64" t="str">
        <f t="shared" si="15"/>
        <v>070606 - Marienfelde</v>
      </c>
      <c r="R276" s="119"/>
      <c r="S276" s="119"/>
    </row>
    <row r="277" spans="1:19">
      <c r="A277" s="64" t="s">
        <v>81</v>
      </c>
      <c r="B277" s="64" t="s">
        <v>1436</v>
      </c>
      <c r="C277" s="64" t="s">
        <v>603</v>
      </c>
      <c r="D277" s="64" t="s">
        <v>69</v>
      </c>
      <c r="E277" s="64" t="s">
        <v>1449</v>
      </c>
      <c r="F277" s="64" t="s">
        <v>606</v>
      </c>
      <c r="G277" s="64" t="s">
        <v>81</v>
      </c>
      <c r="H277" s="64" t="s">
        <v>605</v>
      </c>
      <c r="I277" s="64" t="s">
        <v>604</v>
      </c>
      <c r="J277" s="64" t="s">
        <v>81</v>
      </c>
      <c r="K277" s="64" t="s">
        <v>605</v>
      </c>
      <c r="L277" s="64" t="s">
        <v>81</v>
      </c>
      <c r="M277" s="64" t="s">
        <v>1436</v>
      </c>
      <c r="O277" s="57">
        <f t="shared" si="13"/>
        <v>7</v>
      </c>
      <c r="P277" s="57" t="str">
        <f t="shared" si="14"/>
        <v>07-7</v>
      </c>
      <c r="Q277" s="64" t="str">
        <f t="shared" si="15"/>
        <v>070707 - Lichtenrade</v>
      </c>
      <c r="R277" s="119"/>
      <c r="S277" s="119"/>
    </row>
    <row r="278" spans="1:19">
      <c r="A278" s="64" t="s">
        <v>81</v>
      </c>
      <c r="B278" s="64" t="s">
        <v>1436</v>
      </c>
      <c r="C278" s="64" t="s">
        <v>1450</v>
      </c>
      <c r="D278" s="64" t="s">
        <v>71</v>
      </c>
      <c r="E278" s="64" t="s">
        <v>1451</v>
      </c>
      <c r="F278" s="64" t="s">
        <v>606</v>
      </c>
      <c r="G278" s="64" t="s">
        <v>81</v>
      </c>
      <c r="H278" s="64" t="s">
        <v>605</v>
      </c>
      <c r="I278" s="64" t="s">
        <v>604</v>
      </c>
      <c r="J278" s="64" t="s">
        <v>81</v>
      </c>
      <c r="K278" s="64" t="s">
        <v>605</v>
      </c>
      <c r="L278" s="64" t="s">
        <v>81</v>
      </c>
      <c r="M278" s="64" t="s">
        <v>1436</v>
      </c>
      <c r="O278" s="57">
        <f t="shared" si="13"/>
        <v>7</v>
      </c>
      <c r="P278" s="57" t="str">
        <f t="shared" si="14"/>
        <v>07-7</v>
      </c>
      <c r="Q278" s="64" t="str">
        <f t="shared" si="15"/>
        <v>070707 - Lichtenrade</v>
      </c>
      <c r="R278" s="119"/>
      <c r="S278" s="119"/>
    </row>
    <row r="279" spans="1:19">
      <c r="A279" s="64" t="s">
        <v>81</v>
      </c>
      <c r="B279" s="64" t="s">
        <v>1436</v>
      </c>
      <c r="C279" s="64" t="s">
        <v>634</v>
      </c>
      <c r="D279" s="64" t="s">
        <v>73</v>
      </c>
      <c r="E279" s="64" t="s">
        <v>1452</v>
      </c>
      <c r="F279" s="64" t="s">
        <v>606</v>
      </c>
      <c r="G279" s="64" t="s">
        <v>81</v>
      </c>
      <c r="H279" s="64" t="s">
        <v>605</v>
      </c>
      <c r="I279" s="64" t="s">
        <v>604</v>
      </c>
      <c r="J279" s="64" t="s">
        <v>81</v>
      </c>
      <c r="K279" s="64" t="s">
        <v>605</v>
      </c>
      <c r="L279" s="64" t="s">
        <v>81</v>
      </c>
      <c r="M279" s="64" t="s">
        <v>1436</v>
      </c>
      <c r="O279" s="57">
        <f t="shared" si="13"/>
        <v>7</v>
      </c>
      <c r="P279" s="57" t="str">
        <f t="shared" si="14"/>
        <v>07-7</v>
      </c>
      <c r="Q279" s="64" t="str">
        <f t="shared" si="15"/>
        <v>070707 - Lichtenrade</v>
      </c>
      <c r="R279" s="119"/>
      <c r="S279" s="119"/>
    </row>
    <row r="280" spans="1:19">
      <c r="A280" s="64" t="s">
        <v>81</v>
      </c>
      <c r="B280" s="64" t="s">
        <v>1436</v>
      </c>
      <c r="C280" s="64" t="s">
        <v>607</v>
      </c>
      <c r="D280" s="64" t="s">
        <v>75</v>
      </c>
      <c r="E280" s="64" t="s">
        <v>635</v>
      </c>
      <c r="F280" s="64" t="s">
        <v>606</v>
      </c>
      <c r="G280" s="64" t="s">
        <v>81</v>
      </c>
      <c r="H280" s="64" t="s">
        <v>605</v>
      </c>
      <c r="I280" s="64" t="s">
        <v>604</v>
      </c>
      <c r="J280" s="64" t="s">
        <v>81</v>
      </c>
      <c r="K280" s="64" t="s">
        <v>605</v>
      </c>
      <c r="L280" s="64" t="s">
        <v>81</v>
      </c>
      <c r="M280" s="64" t="s">
        <v>1436</v>
      </c>
      <c r="O280" s="57">
        <f t="shared" si="13"/>
        <v>7</v>
      </c>
      <c r="P280" s="57" t="str">
        <f t="shared" si="14"/>
        <v>07-7</v>
      </c>
      <c r="Q280" s="64" t="str">
        <f t="shared" si="15"/>
        <v>070707 - Lichtenrade</v>
      </c>
      <c r="R280" s="119"/>
      <c r="S280" s="119"/>
    </row>
    <row r="281" spans="1:19">
      <c r="A281" s="64" t="s">
        <v>81</v>
      </c>
      <c r="B281" s="64" t="s">
        <v>1436</v>
      </c>
      <c r="C281" s="64" t="s">
        <v>632</v>
      </c>
      <c r="D281" s="64" t="s">
        <v>77</v>
      </c>
      <c r="E281" s="64" t="s">
        <v>1453</v>
      </c>
      <c r="F281" s="64" t="s">
        <v>606</v>
      </c>
      <c r="G281" s="64" t="s">
        <v>81</v>
      </c>
      <c r="H281" s="64" t="s">
        <v>605</v>
      </c>
      <c r="I281" s="64" t="s">
        <v>604</v>
      </c>
      <c r="J281" s="64" t="s">
        <v>81</v>
      </c>
      <c r="K281" s="64" t="s">
        <v>605</v>
      </c>
      <c r="L281" s="64" t="s">
        <v>81</v>
      </c>
      <c r="M281" s="64" t="s">
        <v>1436</v>
      </c>
      <c r="O281" s="57">
        <f t="shared" si="13"/>
        <v>7</v>
      </c>
      <c r="P281" s="57" t="str">
        <f t="shared" si="14"/>
        <v>07-7</v>
      </c>
      <c r="Q281" s="64" t="str">
        <f t="shared" si="15"/>
        <v>070707 - Lichtenrade</v>
      </c>
      <c r="R281" s="119"/>
      <c r="S281" s="119"/>
    </row>
    <row r="282" spans="1:19">
      <c r="A282" s="64" t="s">
        <v>81</v>
      </c>
      <c r="B282" s="64" t="s">
        <v>1436</v>
      </c>
      <c r="C282" s="64" t="s">
        <v>1454</v>
      </c>
      <c r="D282" s="64" t="s">
        <v>79</v>
      </c>
      <c r="E282" s="64" t="s">
        <v>1455</v>
      </c>
      <c r="F282" s="64" t="s">
        <v>606</v>
      </c>
      <c r="G282" s="64" t="s">
        <v>81</v>
      </c>
      <c r="H282" s="64" t="s">
        <v>605</v>
      </c>
      <c r="I282" s="64" t="s">
        <v>604</v>
      </c>
      <c r="J282" s="64" t="s">
        <v>81</v>
      </c>
      <c r="K282" s="64" t="s">
        <v>605</v>
      </c>
      <c r="L282" s="64" t="s">
        <v>81</v>
      </c>
      <c r="M282" s="64" t="s">
        <v>1436</v>
      </c>
      <c r="O282" s="57">
        <f t="shared" si="13"/>
        <v>7</v>
      </c>
      <c r="P282" s="57" t="str">
        <f t="shared" si="14"/>
        <v>07-7</v>
      </c>
      <c r="Q282" s="64" t="str">
        <f t="shared" si="15"/>
        <v>070707 - Lichtenrade</v>
      </c>
      <c r="R282" s="119"/>
      <c r="S282" s="119"/>
    </row>
    <row r="283" spans="1:19">
      <c r="A283" s="64" t="s">
        <v>81</v>
      </c>
      <c r="B283" s="64" t="s">
        <v>1436</v>
      </c>
      <c r="C283" s="64" t="s">
        <v>1456</v>
      </c>
      <c r="D283" s="64" t="s">
        <v>81</v>
      </c>
      <c r="E283" s="64" t="s">
        <v>1457</v>
      </c>
      <c r="F283" s="64" t="s">
        <v>606</v>
      </c>
      <c r="G283" s="64" t="s">
        <v>81</v>
      </c>
      <c r="H283" s="64" t="s">
        <v>605</v>
      </c>
      <c r="I283" s="64" t="s">
        <v>604</v>
      </c>
      <c r="J283" s="64" t="s">
        <v>81</v>
      </c>
      <c r="K283" s="64" t="s">
        <v>605</v>
      </c>
      <c r="L283" s="64" t="s">
        <v>81</v>
      </c>
      <c r="M283" s="64" t="s">
        <v>1436</v>
      </c>
      <c r="O283" s="57">
        <f t="shared" si="13"/>
        <v>7</v>
      </c>
      <c r="P283" s="57" t="str">
        <f t="shared" si="14"/>
        <v>07-7</v>
      </c>
      <c r="Q283" s="64" t="str">
        <f t="shared" si="15"/>
        <v>070707 - Lichtenrade</v>
      </c>
      <c r="R283" s="119"/>
      <c r="S283" s="119"/>
    </row>
    <row r="284" spans="1:19">
      <c r="A284" s="64" t="s">
        <v>83</v>
      </c>
      <c r="B284" s="64" t="s">
        <v>639</v>
      </c>
      <c r="C284" s="64" t="s">
        <v>648</v>
      </c>
      <c r="D284" s="64" t="s">
        <v>97</v>
      </c>
      <c r="E284" s="64" t="s">
        <v>311</v>
      </c>
      <c r="F284" s="64" t="s">
        <v>649</v>
      </c>
      <c r="G284" s="64" t="s">
        <v>69</v>
      </c>
      <c r="H284" s="64" t="s">
        <v>650</v>
      </c>
      <c r="I284" s="64" t="s">
        <v>640</v>
      </c>
      <c r="J284" s="64" t="s">
        <v>69</v>
      </c>
      <c r="K284" s="64" t="s">
        <v>639</v>
      </c>
      <c r="L284" s="64" t="s">
        <v>83</v>
      </c>
      <c r="M284" s="64" t="s">
        <v>639</v>
      </c>
      <c r="O284" s="57">
        <f t="shared" si="13"/>
        <v>1</v>
      </c>
      <c r="P284" s="57" t="str">
        <f t="shared" si="14"/>
        <v>08-1</v>
      </c>
      <c r="Q284" s="64" t="str">
        <f t="shared" si="15"/>
        <v>080101 - Schillerpromenade</v>
      </c>
      <c r="R284" s="119"/>
      <c r="S284" s="119"/>
    </row>
    <row r="285" spans="1:19">
      <c r="A285" s="64" t="s">
        <v>83</v>
      </c>
      <c r="B285" s="64" t="s">
        <v>639</v>
      </c>
      <c r="C285" s="64" t="s">
        <v>1458</v>
      </c>
      <c r="D285" s="64" t="s">
        <v>99</v>
      </c>
      <c r="E285" s="64" t="s">
        <v>1187</v>
      </c>
      <c r="F285" s="64" t="s">
        <v>649</v>
      </c>
      <c r="G285" s="64" t="s">
        <v>69</v>
      </c>
      <c r="H285" s="64" t="s">
        <v>650</v>
      </c>
      <c r="I285" s="64" t="s">
        <v>640</v>
      </c>
      <c r="J285" s="64" t="s">
        <v>69</v>
      </c>
      <c r="K285" s="64" t="s">
        <v>639</v>
      </c>
      <c r="L285" s="64" t="s">
        <v>83</v>
      </c>
      <c r="M285" s="64" t="s">
        <v>639</v>
      </c>
      <c r="O285" s="57">
        <f t="shared" si="13"/>
        <v>1</v>
      </c>
      <c r="P285" s="57" t="str">
        <f t="shared" si="14"/>
        <v>08-1</v>
      </c>
      <c r="Q285" s="64" t="str">
        <f t="shared" si="15"/>
        <v>080101 - Schillerpromenade</v>
      </c>
      <c r="R285" s="119"/>
      <c r="S285" s="119"/>
    </row>
    <row r="286" spans="1:19">
      <c r="A286" s="64" t="s">
        <v>83</v>
      </c>
      <c r="B286" s="64" t="s">
        <v>639</v>
      </c>
      <c r="C286" s="64" t="s">
        <v>684</v>
      </c>
      <c r="D286" s="64" t="s">
        <v>101</v>
      </c>
      <c r="E286" s="64" t="s">
        <v>650</v>
      </c>
      <c r="F286" s="64" t="s">
        <v>649</v>
      </c>
      <c r="G286" s="64" t="s">
        <v>69</v>
      </c>
      <c r="H286" s="64" t="s">
        <v>650</v>
      </c>
      <c r="I286" s="64" t="s">
        <v>640</v>
      </c>
      <c r="J286" s="64" t="s">
        <v>69</v>
      </c>
      <c r="K286" s="64" t="s">
        <v>639</v>
      </c>
      <c r="L286" s="64" t="s">
        <v>83</v>
      </c>
      <c r="M286" s="64" t="s">
        <v>639</v>
      </c>
      <c r="O286" s="57">
        <f t="shared" si="13"/>
        <v>1</v>
      </c>
      <c r="P286" s="57" t="str">
        <f t="shared" si="14"/>
        <v>08-1</v>
      </c>
      <c r="Q286" s="64" t="str">
        <f t="shared" si="15"/>
        <v>080101 - Schillerpromenade</v>
      </c>
      <c r="R286" s="119"/>
      <c r="S286" s="119"/>
    </row>
    <row r="287" spans="1:19">
      <c r="A287" s="64" t="s">
        <v>83</v>
      </c>
      <c r="B287" s="64" t="s">
        <v>639</v>
      </c>
      <c r="C287" s="64" t="s">
        <v>685</v>
      </c>
      <c r="D287" s="64" t="s">
        <v>779</v>
      </c>
      <c r="E287" s="64" t="s">
        <v>686</v>
      </c>
      <c r="F287" s="64" t="s">
        <v>649</v>
      </c>
      <c r="G287" s="64" t="s">
        <v>69</v>
      </c>
      <c r="H287" s="64" t="s">
        <v>650</v>
      </c>
      <c r="I287" s="64" t="s">
        <v>640</v>
      </c>
      <c r="J287" s="64" t="s">
        <v>69</v>
      </c>
      <c r="K287" s="64" t="s">
        <v>639</v>
      </c>
      <c r="L287" s="64" t="s">
        <v>83</v>
      </c>
      <c r="M287" s="64" t="s">
        <v>639</v>
      </c>
      <c r="O287" s="57">
        <f t="shared" si="13"/>
        <v>1</v>
      </c>
      <c r="P287" s="57" t="str">
        <f t="shared" si="14"/>
        <v>08-1</v>
      </c>
      <c r="Q287" s="64" t="str">
        <f t="shared" si="15"/>
        <v>080101 - Schillerpromenade</v>
      </c>
      <c r="R287" s="119"/>
      <c r="S287" s="119"/>
    </row>
    <row r="288" spans="1:19">
      <c r="A288" s="64" t="s">
        <v>83</v>
      </c>
      <c r="B288" s="64" t="s">
        <v>639</v>
      </c>
      <c r="C288" s="64" t="s">
        <v>691</v>
      </c>
      <c r="D288" s="64" t="s">
        <v>89</v>
      </c>
      <c r="E288" s="64" t="s">
        <v>692</v>
      </c>
      <c r="F288" s="64" t="s">
        <v>652</v>
      </c>
      <c r="G288" s="64" t="s">
        <v>71</v>
      </c>
      <c r="H288" s="64" t="s">
        <v>653</v>
      </c>
      <c r="I288" s="64" t="s">
        <v>640</v>
      </c>
      <c r="J288" s="64" t="s">
        <v>69</v>
      </c>
      <c r="K288" s="64" t="s">
        <v>639</v>
      </c>
      <c r="L288" s="64" t="s">
        <v>83</v>
      </c>
      <c r="M288" s="64" t="s">
        <v>639</v>
      </c>
      <c r="O288" s="57">
        <f t="shared" si="13"/>
        <v>2</v>
      </c>
      <c r="P288" s="57" t="str">
        <f t="shared" si="14"/>
        <v>08-2</v>
      </c>
      <c r="Q288" s="64" t="str">
        <f t="shared" si="15"/>
        <v>080102 - Neuköllner Mitte/Zentrum</v>
      </c>
      <c r="R288" s="119"/>
      <c r="S288" s="119"/>
    </row>
    <row r="289" spans="1:19">
      <c r="A289" s="64" t="s">
        <v>83</v>
      </c>
      <c r="B289" s="64" t="s">
        <v>639</v>
      </c>
      <c r="C289" s="64" t="s">
        <v>651</v>
      </c>
      <c r="D289" s="64" t="s">
        <v>91</v>
      </c>
      <c r="E289" s="64" t="s">
        <v>654</v>
      </c>
      <c r="F289" s="64" t="s">
        <v>652</v>
      </c>
      <c r="G289" s="64" t="s">
        <v>71</v>
      </c>
      <c r="H289" s="64" t="s">
        <v>653</v>
      </c>
      <c r="I289" s="64" t="s">
        <v>640</v>
      </c>
      <c r="J289" s="64" t="s">
        <v>69</v>
      </c>
      <c r="K289" s="64" t="s">
        <v>639</v>
      </c>
      <c r="L289" s="64" t="s">
        <v>83</v>
      </c>
      <c r="M289" s="64" t="s">
        <v>639</v>
      </c>
      <c r="O289" s="57">
        <f t="shared" si="13"/>
        <v>2</v>
      </c>
      <c r="P289" s="57" t="str">
        <f t="shared" si="14"/>
        <v>08-2</v>
      </c>
      <c r="Q289" s="64" t="str">
        <f t="shared" si="15"/>
        <v>080102 - Neuköllner Mitte/Zentrum</v>
      </c>
      <c r="R289" s="119"/>
      <c r="S289" s="119"/>
    </row>
    <row r="290" spans="1:19">
      <c r="A290" s="64" t="s">
        <v>83</v>
      </c>
      <c r="B290" s="64" t="s">
        <v>639</v>
      </c>
      <c r="C290" s="64" t="s">
        <v>687</v>
      </c>
      <c r="D290" s="64" t="s">
        <v>93</v>
      </c>
      <c r="E290" s="64" t="s">
        <v>688</v>
      </c>
      <c r="F290" s="64" t="s">
        <v>652</v>
      </c>
      <c r="G290" s="64" t="s">
        <v>71</v>
      </c>
      <c r="H290" s="64" t="s">
        <v>653</v>
      </c>
      <c r="I290" s="64" t="s">
        <v>640</v>
      </c>
      <c r="J290" s="64" t="s">
        <v>69</v>
      </c>
      <c r="K290" s="64" t="s">
        <v>639</v>
      </c>
      <c r="L290" s="64" t="s">
        <v>83</v>
      </c>
      <c r="M290" s="64" t="s">
        <v>639</v>
      </c>
      <c r="O290" s="57">
        <f t="shared" si="13"/>
        <v>2</v>
      </c>
      <c r="P290" s="57" t="str">
        <f t="shared" si="14"/>
        <v>08-2</v>
      </c>
      <c r="Q290" s="64" t="str">
        <f t="shared" si="15"/>
        <v>080102 - Neuköllner Mitte/Zentrum</v>
      </c>
      <c r="R290" s="119"/>
      <c r="S290" s="119"/>
    </row>
    <row r="291" spans="1:19">
      <c r="A291" s="64" t="s">
        <v>83</v>
      </c>
      <c r="B291" s="64" t="s">
        <v>639</v>
      </c>
      <c r="C291" s="64" t="s">
        <v>689</v>
      </c>
      <c r="D291" s="64" t="s">
        <v>95</v>
      </c>
      <c r="E291" s="64" t="s">
        <v>690</v>
      </c>
      <c r="F291" s="64" t="s">
        <v>652</v>
      </c>
      <c r="G291" s="64" t="s">
        <v>71</v>
      </c>
      <c r="H291" s="64" t="s">
        <v>653</v>
      </c>
      <c r="I291" s="64" t="s">
        <v>640</v>
      </c>
      <c r="J291" s="64" t="s">
        <v>69</v>
      </c>
      <c r="K291" s="64" t="s">
        <v>639</v>
      </c>
      <c r="L291" s="64" t="s">
        <v>83</v>
      </c>
      <c r="M291" s="64" t="s">
        <v>639</v>
      </c>
      <c r="O291" s="57">
        <f t="shared" si="13"/>
        <v>2</v>
      </c>
      <c r="P291" s="57" t="str">
        <f t="shared" si="14"/>
        <v>08-2</v>
      </c>
      <c r="Q291" s="64" t="str">
        <f t="shared" si="15"/>
        <v>080102 - Neuköllner Mitte/Zentrum</v>
      </c>
      <c r="R291" s="119"/>
      <c r="S291" s="119"/>
    </row>
    <row r="292" spans="1:19">
      <c r="A292" s="64" t="s">
        <v>83</v>
      </c>
      <c r="B292" s="64" t="s">
        <v>639</v>
      </c>
      <c r="C292" s="64" t="s">
        <v>678</v>
      </c>
      <c r="D292" s="64" t="s">
        <v>69</v>
      </c>
      <c r="E292" s="64" t="s">
        <v>681</v>
      </c>
      <c r="F292" s="64" t="s">
        <v>679</v>
      </c>
      <c r="G292" s="64" t="s">
        <v>73</v>
      </c>
      <c r="H292" s="64" t="s">
        <v>680</v>
      </c>
      <c r="I292" s="64" t="s">
        <v>640</v>
      </c>
      <c r="J292" s="64" t="s">
        <v>69</v>
      </c>
      <c r="K292" s="64" t="s">
        <v>639</v>
      </c>
      <c r="L292" s="64" t="s">
        <v>83</v>
      </c>
      <c r="M292" s="64" t="s">
        <v>639</v>
      </c>
      <c r="O292" s="57">
        <f t="shared" si="13"/>
        <v>3</v>
      </c>
      <c r="P292" s="57" t="str">
        <f t="shared" si="14"/>
        <v>08-3</v>
      </c>
      <c r="Q292" s="64" t="str">
        <f t="shared" si="15"/>
        <v>080103 - Reuterstraße</v>
      </c>
      <c r="R292" s="119"/>
      <c r="S292" s="119"/>
    </row>
    <row r="293" spans="1:19">
      <c r="A293" s="64" t="s">
        <v>83</v>
      </c>
      <c r="B293" s="64" t="s">
        <v>639</v>
      </c>
      <c r="C293" s="64" t="s">
        <v>1459</v>
      </c>
      <c r="D293" s="64" t="s">
        <v>71</v>
      </c>
      <c r="E293" s="64" t="s">
        <v>714</v>
      </c>
      <c r="F293" s="64" t="s">
        <v>679</v>
      </c>
      <c r="G293" s="64" t="s">
        <v>73</v>
      </c>
      <c r="H293" s="64" t="s">
        <v>680</v>
      </c>
      <c r="I293" s="64" t="s">
        <v>640</v>
      </c>
      <c r="J293" s="64" t="s">
        <v>69</v>
      </c>
      <c r="K293" s="64" t="s">
        <v>639</v>
      </c>
      <c r="L293" s="64" t="s">
        <v>83</v>
      </c>
      <c r="M293" s="64" t="s">
        <v>639</v>
      </c>
      <c r="O293" s="57">
        <f t="shared" si="13"/>
        <v>3</v>
      </c>
      <c r="P293" s="57" t="str">
        <f t="shared" si="14"/>
        <v>08-3</v>
      </c>
      <c r="Q293" s="64" t="str">
        <f t="shared" si="15"/>
        <v>080103 - Reuterstraße</v>
      </c>
      <c r="R293" s="119"/>
      <c r="S293" s="119"/>
    </row>
    <row r="294" spans="1:19">
      <c r="A294" s="64" t="s">
        <v>83</v>
      </c>
      <c r="B294" s="64" t="s">
        <v>639</v>
      </c>
      <c r="C294" s="64" t="s">
        <v>695</v>
      </c>
      <c r="D294" s="64" t="s">
        <v>73</v>
      </c>
      <c r="E294" s="64" t="s">
        <v>696</v>
      </c>
      <c r="F294" s="64" t="s">
        <v>679</v>
      </c>
      <c r="G294" s="64" t="s">
        <v>73</v>
      </c>
      <c r="H294" s="64" t="s">
        <v>680</v>
      </c>
      <c r="I294" s="64" t="s">
        <v>640</v>
      </c>
      <c r="J294" s="64" t="s">
        <v>69</v>
      </c>
      <c r="K294" s="64" t="s">
        <v>639</v>
      </c>
      <c r="L294" s="64" t="s">
        <v>83</v>
      </c>
      <c r="M294" s="64" t="s">
        <v>639</v>
      </c>
      <c r="O294" s="57">
        <f t="shared" si="13"/>
        <v>3</v>
      </c>
      <c r="P294" s="57" t="str">
        <f t="shared" si="14"/>
        <v>08-3</v>
      </c>
      <c r="Q294" s="64" t="str">
        <f t="shared" si="15"/>
        <v>080103 - Reuterstraße</v>
      </c>
      <c r="R294" s="119"/>
      <c r="S294" s="119"/>
    </row>
    <row r="295" spans="1:19">
      <c r="A295" s="64" t="s">
        <v>83</v>
      </c>
      <c r="B295" s="64" t="s">
        <v>639</v>
      </c>
      <c r="C295" s="64" t="s">
        <v>683</v>
      </c>
      <c r="D295" s="64" t="s">
        <v>75</v>
      </c>
      <c r="E295" s="64" t="s">
        <v>642</v>
      </c>
      <c r="F295" s="64" t="s">
        <v>641</v>
      </c>
      <c r="G295" s="64" t="s">
        <v>75</v>
      </c>
      <c r="H295" s="64" t="s">
        <v>642</v>
      </c>
      <c r="I295" s="64" t="s">
        <v>640</v>
      </c>
      <c r="J295" s="64" t="s">
        <v>69</v>
      </c>
      <c r="K295" s="64" t="s">
        <v>639</v>
      </c>
      <c r="L295" s="64" t="s">
        <v>83</v>
      </c>
      <c r="M295" s="64" t="s">
        <v>639</v>
      </c>
      <c r="O295" s="57">
        <f t="shared" si="13"/>
        <v>4</v>
      </c>
      <c r="P295" s="57" t="str">
        <f t="shared" si="14"/>
        <v>08-4</v>
      </c>
      <c r="Q295" s="64" t="str">
        <f t="shared" si="15"/>
        <v>080104 - Rixdorf</v>
      </c>
      <c r="R295" s="119"/>
      <c r="S295" s="119"/>
    </row>
    <row r="296" spans="1:19">
      <c r="A296" s="64" t="s">
        <v>83</v>
      </c>
      <c r="B296" s="64" t="s">
        <v>639</v>
      </c>
      <c r="C296" s="64" t="s">
        <v>1460</v>
      </c>
      <c r="D296" s="64" t="s">
        <v>77</v>
      </c>
      <c r="E296" s="64" t="s">
        <v>1188</v>
      </c>
      <c r="F296" s="64" t="s">
        <v>641</v>
      </c>
      <c r="G296" s="64" t="s">
        <v>75</v>
      </c>
      <c r="H296" s="64" t="s">
        <v>642</v>
      </c>
      <c r="I296" s="64" t="s">
        <v>640</v>
      </c>
      <c r="J296" s="64" t="s">
        <v>69</v>
      </c>
      <c r="K296" s="64" t="s">
        <v>639</v>
      </c>
      <c r="L296" s="64" t="s">
        <v>83</v>
      </c>
      <c r="M296" s="64" t="s">
        <v>639</v>
      </c>
      <c r="O296" s="57">
        <f t="shared" si="13"/>
        <v>4</v>
      </c>
      <c r="P296" s="57" t="str">
        <f t="shared" si="14"/>
        <v>08-4</v>
      </c>
      <c r="Q296" s="64" t="str">
        <f t="shared" si="15"/>
        <v>080104 - Rixdorf</v>
      </c>
      <c r="R296" s="119"/>
      <c r="S296" s="119"/>
    </row>
    <row r="297" spans="1:19">
      <c r="A297" s="64" t="s">
        <v>83</v>
      </c>
      <c r="B297" s="64" t="s">
        <v>639</v>
      </c>
      <c r="C297" s="64" t="s">
        <v>638</v>
      </c>
      <c r="D297" s="64" t="s">
        <v>79</v>
      </c>
      <c r="E297" s="64" t="s">
        <v>643</v>
      </c>
      <c r="F297" s="64" t="s">
        <v>641</v>
      </c>
      <c r="G297" s="64" t="s">
        <v>75</v>
      </c>
      <c r="H297" s="64" t="s">
        <v>642</v>
      </c>
      <c r="I297" s="64" t="s">
        <v>640</v>
      </c>
      <c r="J297" s="64" t="s">
        <v>69</v>
      </c>
      <c r="K297" s="64" t="s">
        <v>639</v>
      </c>
      <c r="L297" s="64" t="s">
        <v>83</v>
      </c>
      <c r="M297" s="64" t="s">
        <v>639</v>
      </c>
      <c r="O297" s="57">
        <f t="shared" si="13"/>
        <v>4</v>
      </c>
      <c r="P297" s="57" t="str">
        <f t="shared" si="14"/>
        <v>08-4</v>
      </c>
      <c r="Q297" s="64" t="str">
        <f t="shared" si="15"/>
        <v>080104 - Rixdorf</v>
      </c>
      <c r="R297" s="119"/>
      <c r="S297" s="119"/>
    </row>
    <row r="298" spans="1:19">
      <c r="A298" s="64" t="s">
        <v>83</v>
      </c>
      <c r="B298" s="64" t="s">
        <v>639</v>
      </c>
      <c r="C298" s="64" t="s">
        <v>1461</v>
      </c>
      <c r="D298" s="64" t="s">
        <v>81</v>
      </c>
      <c r="E298" s="64" t="s">
        <v>1189</v>
      </c>
      <c r="F298" s="64" t="s">
        <v>641</v>
      </c>
      <c r="G298" s="64" t="s">
        <v>75</v>
      </c>
      <c r="H298" s="64" t="s">
        <v>642</v>
      </c>
      <c r="I298" s="64" t="s">
        <v>640</v>
      </c>
      <c r="J298" s="64" t="s">
        <v>69</v>
      </c>
      <c r="K298" s="64" t="s">
        <v>639</v>
      </c>
      <c r="L298" s="64" t="s">
        <v>83</v>
      </c>
      <c r="M298" s="64" t="s">
        <v>639</v>
      </c>
      <c r="O298" s="57">
        <f t="shared" si="13"/>
        <v>4</v>
      </c>
      <c r="P298" s="57" t="str">
        <f t="shared" si="14"/>
        <v>08-4</v>
      </c>
      <c r="Q298" s="64" t="str">
        <f t="shared" si="15"/>
        <v>080104 - Rixdorf</v>
      </c>
      <c r="R298" s="119"/>
      <c r="S298" s="119"/>
    </row>
    <row r="299" spans="1:19">
      <c r="A299" s="64" t="s">
        <v>83</v>
      </c>
      <c r="B299" s="64" t="s">
        <v>639</v>
      </c>
      <c r="C299" s="64" t="s">
        <v>957</v>
      </c>
      <c r="D299" s="64" t="s">
        <v>83</v>
      </c>
      <c r="E299" s="64" t="s">
        <v>958</v>
      </c>
      <c r="F299" s="64" t="s">
        <v>645</v>
      </c>
      <c r="G299" s="64" t="s">
        <v>77</v>
      </c>
      <c r="H299" s="64" t="s">
        <v>646</v>
      </c>
      <c r="I299" s="64" t="s">
        <v>640</v>
      </c>
      <c r="J299" s="64" t="s">
        <v>69</v>
      </c>
      <c r="K299" s="64" t="s">
        <v>639</v>
      </c>
      <c r="L299" s="64" t="s">
        <v>83</v>
      </c>
      <c r="M299" s="64" t="s">
        <v>639</v>
      </c>
      <c r="O299" s="57">
        <f t="shared" si="13"/>
        <v>5</v>
      </c>
      <c r="P299" s="57" t="str">
        <f t="shared" si="14"/>
        <v>08-5</v>
      </c>
      <c r="Q299" s="64" t="str">
        <f t="shared" si="15"/>
        <v>080105 - Köllnische Heide</v>
      </c>
      <c r="R299" s="119"/>
      <c r="S299" s="119"/>
    </row>
    <row r="300" spans="1:19">
      <c r="A300" s="64" t="s">
        <v>83</v>
      </c>
      <c r="B300" s="64" t="s">
        <v>639</v>
      </c>
      <c r="C300" s="64" t="s">
        <v>644</v>
      </c>
      <c r="D300" s="64" t="s">
        <v>85</v>
      </c>
      <c r="E300" s="64" t="s">
        <v>647</v>
      </c>
      <c r="F300" s="64" t="s">
        <v>645</v>
      </c>
      <c r="G300" s="64" t="s">
        <v>77</v>
      </c>
      <c r="H300" s="64" t="s">
        <v>646</v>
      </c>
      <c r="I300" s="64" t="s">
        <v>640</v>
      </c>
      <c r="J300" s="64" t="s">
        <v>69</v>
      </c>
      <c r="K300" s="64" t="s">
        <v>639</v>
      </c>
      <c r="L300" s="64" t="s">
        <v>83</v>
      </c>
      <c r="M300" s="64" t="s">
        <v>639</v>
      </c>
      <c r="O300" s="57">
        <f t="shared" si="13"/>
        <v>5</v>
      </c>
      <c r="P300" s="57" t="str">
        <f t="shared" si="14"/>
        <v>08-5</v>
      </c>
      <c r="Q300" s="64" t="str">
        <f t="shared" si="15"/>
        <v>080105 - Köllnische Heide</v>
      </c>
      <c r="R300" s="119"/>
      <c r="S300" s="119"/>
    </row>
    <row r="301" spans="1:19">
      <c r="A301" s="64" t="s">
        <v>83</v>
      </c>
      <c r="B301" s="64" t="s">
        <v>639</v>
      </c>
      <c r="C301" s="64" t="s">
        <v>1462</v>
      </c>
      <c r="D301" s="64" t="s">
        <v>87</v>
      </c>
      <c r="E301" s="64" t="s">
        <v>1463</v>
      </c>
      <c r="F301" s="64" t="s">
        <v>645</v>
      </c>
      <c r="G301" s="64" t="s">
        <v>77</v>
      </c>
      <c r="H301" s="64" t="s">
        <v>646</v>
      </c>
      <c r="I301" s="64" t="s">
        <v>640</v>
      </c>
      <c r="J301" s="64" t="s">
        <v>69</v>
      </c>
      <c r="K301" s="64" t="s">
        <v>639</v>
      </c>
      <c r="L301" s="64" t="s">
        <v>83</v>
      </c>
      <c r="M301" s="64" t="s">
        <v>639</v>
      </c>
      <c r="O301" s="57">
        <f t="shared" si="13"/>
        <v>5</v>
      </c>
      <c r="P301" s="57" t="str">
        <f t="shared" si="14"/>
        <v>08-5</v>
      </c>
      <c r="Q301" s="64" t="str">
        <f t="shared" si="15"/>
        <v>080105 - Köllnische Heide</v>
      </c>
      <c r="R301" s="119"/>
      <c r="S301" s="119"/>
    </row>
    <row r="302" spans="1:19">
      <c r="A302" s="64" t="s">
        <v>83</v>
      </c>
      <c r="B302" s="64" t="s">
        <v>639</v>
      </c>
      <c r="C302" s="64" t="s">
        <v>655</v>
      </c>
      <c r="D302" s="64" t="s">
        <v>307</v>
      </c>
      <c r="E302" s="64" t="s">
        <v>660</v>
      </c>
      <c r="F302" s="64" t="s">
        <v>658</v>
      </c>
      <c r="G302" s="64" t="s">
        <v>79</v>
      </c>
      <c r="H302" s="64" t="s">
        <v>659</v>
      </c>
      <c r="I302" s="64" t="s">
        <v>656</v>
      </c>
      <c r="J302" s="64" t="s">
        <v>71</v>
      </c>
      <c r="K302" s="64" t="s">
        <v>657</v>
      </c>
      <c r="L302" s="64" t="s">
        <v>83</v>
      </c>
      <c r="M302" s="64" t="s">
        <v>639</v>
      </c>
      <c r="O302" s="57">
        <f t="shared" si="13"/>
        <v>6</v>
      </c>
      <c r="P302" s="57" t="str">
        <f t="shared" si="14"/>
        <v>08-6</v>
      </c>
      <c r="Q302" s="64" t="str">
        <f t="shared" si="15"/>
        <v>080206 - Britz</v>
      </c>
      <c r="R302" s="119"/>
      <c r="S302" s="119"/>
    </row>
    <row r="303" spans="1:19">
      <c r="A303" s="64" t="s">
        <v>83</v>
      </c>
      <c r="B303" s="64" t="s">
        <v>639</v>
      </c>
      <c r="C303" s="64" t="s">
        <v>1464</v>
      </c>
      <c r="D303" s="64" t="s">
        <v>224</v>
      </c>
      <c r="E303" s="64" t="s">
        <v>1190</v>
      </c>
      <c r="F303" s="64" t="s">
        <v>658</v>
      </c>
      <c r="G303" s="64" t="s">
        <v>79</v>
      </c>
      <c r="H303" s="64" t="s">
        <v>659</v>
      </c>
      <c r="I303" s="64" t="s">
        <v>656</v>
      </c>
      <c r="J303" s="64" t="s">
        <v>71</v>
      </c>
      <c r="K303" s="64" t="s">
        <v>657</v>
      </c>
      <c r="L303" s="64" t="s">
        <v>83</v>
      </c>
      <c r="M303" s="64" t="s">
        <v>639</v>
      </c>
      <c r="O303" s="57">
        <f t="shared" si="13"/>
        <v>6</v>
      </c>
      <c r="P303" s="57" t="str">
        <f t="shared" si="14"/>
        <v>08-6</v>
      </c>
      <c r="Q303" s="64" t="str">
        <f t="shared" si="15"/>
        <v>080206 - Britz</v>
      </c>
      <c r="R303" s="119"/>
      <c r="S303" s="119"/>
    </row>
    <row r="304" spans="1:19">
      <c r="A304" s="64" t="s">
        <v>83</v>
      </c>
      <c r="B304" s="64" t="s">
        <v>639</v>
      </c>
      <c r="C304" s="64" t="s">
        <v>1465</v>
      </c>
      <c r="D304" s="64" t="s">
        <v>242</v>
      </c>
      <c r="E304" s="64" t="s">
        <v>1191</v>
      </c>
      <c r="F304" s="64" t="s">
        <v>658</v>
      </c>
      <c r="G304" s="64" t="s">
        <v>79</v>
      </c>
      <c r="H304" s="64" t="s">
        <v>659</v>
      </c>
      <c r="I304" s="64" t="s">
        <v>656</v>
      </c>
      <c r="J304" s="64" t="s">
        <v>71</v>
      </c>
      <c r="K304" s="64" t="s">
        <v>657</v>
      </c>
      <c r="L304" s="64" t="s">
        <v>83</v>
      </c>
      <c r="M304" s="64" t="s">
        <v>639</v>
      </c>
      <c r="O304" s="57">
        <f t="shared" ref="O304:O367" si="16">IF(AND(L304=L303,F304=F303),O303,IF(L304=L303,O303+1,1))</f>
        <v>6</v>
      </c>
      <c r="P304" s="57" t="str">
        <f t="shared" si="14"/>
        <v>08-6</v>
      </c>
      <c r="Q304" s="64" t="str">
        <f t="shared" si="15"/>
        <v>080206 - Britz</v>
      </c>
      <c r="R304" s="119"/>
      <c r="S304" s="119"/>
    </row>
    <row r="305" spans="1:19">
      <c r="A305" s="64" t="s">
        <v>83</v>
      </c>
      <c r="B305" s="64" t="s">
        <v>639</v>
      </c>
      <c r="C305" s="64" t="s">
        <v>1466</v>
      </c>
      <c r="D305" s="64" t="s">
        <v>238</v>
      </c>
      <c r="E305" s="64" t="s">
        <v>1467</v>
      </c>
      <c r="F305" s="64" t="s">
        <v>658</v>
      </c>
      <c r="G305" s="64" t="s">
        <v>79</v>
      </c>
      <c r="H305" s="64" t="s">
        <v>659</v>
      </c>
      <c r="I305" s="64" t="s">
        <v>656</v>
      </c>
      <c r="J305" s="64" t="s">
        <v>71</v>
      </c>
      <c r="K305" s="64" t="s">
        <v>657</v>
      </c>
      <c r="L305" s="64" t="s">
        <v>83</v>
      </c>
      <c r="M305" s="64" t="s">
        <v>639</v>
      </c>
      <c r="O305" s="57">
        <f t="shared" si="16"/>
        <v>6</v>
      </c>
      <c r="P305" s="57" t="str">
        <f t="shared" si="14"/>
        <v>08-6</v>
      </c>
      <c r="Q305" s="64" t="str">
        <f t="shared" si="15"/>
        <v>080206 - Britz</v>
      </c>
      <c r="R305" s="119"/>
      <c r="S305" s="119"/>
    </row>
    <row r="306" spans="1:19">
      <c r="A306" s="64" t="s">
        <v>83</v>
      </c>
      <c r="B306" s="64" t="s">
        <v>639</v>
      </c>
      <c r="C306" s="64" t="s">
        <v>1468</v>
      </c>
      <c r="D306" s="64" t="s">
        <v>628</v>
      </c>
      <c r="E306" s="64" t="s">
        <v>1192</v>
      </c>
      <c r="F306" s="64" t="s">
        <v>658</v>
      </c>
      <c r="G306" s="64" t="s">
        <v>79</v>
      </c>
      <c r="H306" s="64" t="s">
        <v>659</v>
      </c>
      <c r="I306" s="64" t="s">
        <v>656</v>
      </c>
      <c r="J306" s="64" t="s">
        <v>71</v>
      </c>
      <c r="K306" s="64" t="s">
        <v>657</v>
      </c>
      <c r="L306" s="64" t="s">
        <v>83</v>
      </c>
      <c r="M306" s="64" t="s">
        <v>639</v>
      </c>
      <c r="O306" s="57">
        <f t="shared" si="16"/>
        <v>6</v>
      </c>
      <c r="P306" s="57" t="str">
        <f t="shared" si="14"/>
        <v>08-6</v>
      </c>
      <c r="Q306" s="64" t="str">
        <f t="shared" si="15"/>
        <v>080206 - Britz</v>
      </c>
      <c r="R306" s="119"/>
      <c r="S306" s="119"/>
    </row>
    <row r="307" spans="1:19">
      <c r="A307" s="64" t="s">
        <v>83</v>
      </c>
      <c r="B307" s="64" t="s">
        <v>639</v>
      </c>
      <c r="C307" s="64" t="s">
        <v>1469</v>
      </c>
      <c r="D307" s="64" t="s">
        <v>1324</v>
      </c>
      <c r="E307" s="64" t="s">
        <v>1193</v>
      </c>
      <c r="F307" s="64" t="s">
        <v>658</v>
      </c>
      <c r="G307" s="64" t="s">
        <v>79</v>
      </c>
      <c r="H307" s="64" t="s">
        <v>659</v>
      </c>
      <c r="I307" s="64" t="s">
        <v>656</v>
      </c>
      <c r="J307" s="64" t="s">
        <v>71</v>
      </c>
      <c r="K307" s="64" t="s">
        <v>657</v>
      </c>
      <c r="L307" s="64" t="s">
        <v>83</v>
      </c>
      <c r="M307" s="64" t="s">
        <v>639</v>
      </c>
      <c r="O307" s="57">
        <f t="shared" si="16"/>
        <v>6</v>
      </c>
      <c r="P307" s="57" t="str">
        <f t="shared" si="14"/>
        <v>08-6</v>
      </c>
      <c r="Q307" s="64" t="str">
        <f t="shared" si="15"/>
        <v>080206 - Britz</v>
      </c>
      <c r="R307" s="119"/>
      <c r="S307" s="119"/>
    </row>
    <row r="308" spans="1:19">
      <c r="A308" s="64" t="s">
        <v>83</v>
      </c>
      <c r="B308" s="64" t="s">
        <v>639</v>
      </c>
      <c r="C308" s="64" t="s">
        <v>693</v>
      </c>
      <c r="D308" s="64" t="s">
        <v>250</v>
      </c>
      <c r="E308" s="64" t="s">
        <v>694</v>
      </c>
      <c r="F308" s="64" t="s">
        <v>658</v>
      </c>
      <c r="G308" s="64" t="s">
        <v>79</v>
      </c>
      <c r="H308" s="64" t="s">
        <v>659</v>
      </c>
      <c r="I308" s="64" t="s">
        <v>656</v>
      </c>
      <c r="J308" s="64" t="s">
        <v>71</v>
      </c>
      <c r="K308" s="64" t="s">
        <v>657</v>
      </c>
      <c r="L308" s="64" t="s">
        <v>83</v>
      </c>
      <c r="M308" s="64" t="s">
        <v>639</v>
      </c>
      <c r="O308" s="57">
        <f t="shared" si="16"/>
        <v>6</v>
      </c>
      <c r="P308" s="57" t="str">
        <f t="shared" si="14"/>
        <v>08-6</v>
      </c>
      <c r="Q308" s="64" t="str">
        <f t="shared" si="15"/>
        <v>080206 - Britz</v>
      </c>
      <c r="R308" s="119"/>
      <c r="S308" s="119"/>
    </row>
    <row r="309" spans="1:19">
      <c r="A309" s="64" t="s">
        <v>83</v>
      </c>
      <c r="B309" s="64" t="s">
        <v>639</v>
      </c>
      <c r="C309" s="64" t="s">
        <v>1470</v>
      </c>
      <c r="D309" s="64" t="s">
        <v>210</v>
      </c>
      <c r="E309" s="64" t="s">
        <v>1194</v>
      </c>
      <c r="F309" s="64" t="s">
        <v>662</v>
      </c>
      <c r="G309" s="64" t="s">
        <v>81</v>
      </c>
      <c r="H309" s="64" t="s">
        <v>663</v>
      </c>
      <c r="I309" s="64" t="s">
        <v>656</v>
      </c>
      <c r="J309" s="64" t="s">
        <v>71</v>
      </c>
      <c r="K309" s="64" t="s">
        <v>657</v>
      </c>
      <c r="L309" s="64" t="s">
        <v>83</v>
      </c>
      <c r="M309" s="64" t="s">
        <v>639</v>
      </c>
      <c r="O309" s="57">
        <f t="shared" si="16"/>
        <v>7</v>
      </c>
      <c r="P309" s="57" t="str">
        <f t="shared" si="14"/>
        <v>08-7</v>
      </c>
      <c r="Q309" s="64" t="str">
        <f t="shared" si="15"/>
        <v>080207 - Buckow</v>
      </c>
      <c r="R309" s="119"/>
      <c r="S309" s="119"/>
    </row>
    <row r="310" spans="1:19">
      <c r="A310" s="64" t="s">
        <v>83</v>
      </c>
      <c r="B310" s="64" t="s">
        <v>639</v>
      </c>
      <c r="C310" s="64" t="s">
        <v>1471</v>
      </c>
      <c r="D310" s="64" t="s">
        <v>1327</v>
      </c>
      <c r="E310" s="64" t="s">
        <v>1195</v>
      </c>
      <c r="F310" s="64" t="s">
        <v>662</v>
      </c>
      <c r="G310" s="64" t="s">
        <v>81</v>
      </c>
      <c r="H310" s="64" t="s">
        <v>663</v>
      </c>
      <c r="I310" s="64" t="s">
        <v>656</v>
      </c>
      <c r="J310" s="64" t="s">
        <v>71</v>
      </c>
      <c r="K310" s="64" t="s">
        <v>657</v>
      </c>
      <c r="L310" s="64" t="s">
        <v>83</v>
      </c>
      <c r="M310" s="64" t="s">
        <v>639</v>
      </c>
      <c r="O310" s="57">
        <f t="shared" si="16"/>
        <v>7</v>
      </c>
      <c r="P310" s="57" t="str">
        <f t="shared" si="14"/>
        <v>08-7</v>
      </c>
      <c r="Q310" s="64" t="str">
        <f t="shared" si="15"/>
        <v>080207 - Buckow</v>
      </c>
      <c r="R310" s="119"/>
      <c r="S310" s="119"/>
    </row>
    <row r="311" spans="1:19">
      <c r="A311" s="64" t="s">
        <v>83</v>
      </c>
      <c r="B311" s="64" t="s">
        <v>639</v>
      </c>
      <c r="C311" s="64" t="s">
        <v>661</v>
      </c>
      <c r="D311" s="64" t="s">
        <v>445</v>
      </c>
      <c r="E311" s="64" t="s">
        <v>664</v>
      </c>
      <c r="F311" s="64" t="s">
        <v>662</v>
      </c>
      <c r="G311" s="64" t="s">
        <v>81</v>
      </c>
      <c r="H311" s="64" t="s">
        <v>663</v>
      </c>
      <c r="I311" s="64" t="s">
        <v>656</v>
      </c>
      <c r="J311" s="64" t="s">
        <v>71</v>
      </c>
      <c r="K311" s="64" t="s">
        <v>657</v>
      </c>
      <c r="L311" s="64" t="s">
        <v>83</v>
      </c>
      <c r="M311" s="64" t="s">
        <v>639</v>
      </c>
      <c r="O311" s="57">
        <f t="shared" si="16"/>
        <v>7</v>
      </c>
      <c r="P311" s="57" t="str">
        <f t="shared" si="14"/>
        <v>08-7</v>
      </c>
      <c r="Q311" s="64" t="str">
        <f t="shared" si="15"/>
        <v>080207 - Buckow</v>
      </c>
      <c r="R311" s="119"/>
      <c r="S311" s="119"/>
    </row>
    <row r="312" spans="1:19">
      <c r="A312" s="64" t="s">
        <v>83</v>
      </c>
      <c r="B312" s="64" t="s">
        <v>639</v>
      </c>
      <c r="C312" s="64" t="s">
        <v>665</v>
      </c>
      <c r="D312" s="64" t="s">
        <v>253</v>
      </c>
      <c r="E312" s="64" t="s">
        <v>669</v>
      </c>
      <c r="F312" s="64" t="s">
        <v>668</v>
      </c>
      <c r="G312" s="64" t="s">
        <v>83</v>
      </c>
      <c r="H312" s="64" t="s">
        <v>667</v>
      </c>
      <c r="I312" s="64" t="s">
        <v>666</v>
      </c>
      <c r="J312" s="64" t="s">
        <v>73</v>
      </c>
      <c r="K312" s="64" t="s">
        <v>667</v>
      </c>
      <c r="L312" s="64" t="s">
        <v>83</v>
      </c>
      <c r="M312" s="64" t="s">
        <v>639</v>
      </c>
      <c r="O312" s="57">
        <f t="shared" si="16"/>
        <v>8</v>
      </c>
      <c r="P312" s="57" t="str">
        <f t="shared" si="14"/>
        <v>08-8</v>
      </c>
      <c r="Q312" s="64" t="str">
        <f t="shared" si="15"/>
        <v>080308 - Gropiusstadt</v>
      </c>
      <c r="R312" s="119"/>
      <c r="S312" s="119"/>
    </row>
    <row r="313" spans="1:19">
      <c r="A313" s="64" t="s">
        <v>83</v>
      </c>
      <c r="B313" s="64" t="s">
        <v>639</v>
      </c>
      <c r="C313" s="64" t="s">
        <v>1472</v>
      </c>
      <c r="D313" s="64" t="s">
        <v>455</v>
      </c>
      <c r="E313" s="64" t="s">
        <v>1196</v>
      </c>
      <c r="F313" s="64" t="s">
        <v>668</v>
      </c>
      <c r="G313" s="64" t="s">
        <v>83</v>
      </c>
      <c r="H313" s="64" t="s">
        <v>667</v>
      </c>
      <c r="I313" s="64" t="s">
        <v>666</v>
      </c>
      <c r="J313" s="64" t="s">
        <v>73</v>
      </c>
      <c r="K313" s="64" t="s">
        <v>667</v>
      </c>
      <c r="L313" s="64" t="s">
        <v>83</v>
      </c>
      <c r="M313" s="64" t="s">
        <v>639</v>
      </c>
      <c r="O313" s="57">
        <f t="shared" si="16"/>
        <v>8</v>
      </c>
      <c r="P313" s="57" t="str">
        <f t="shared" si="14"/>
        <v>08-8</v>
      </c>
      <c r="Q313" s="64" t="str">
        <f t="shared" si="15"/>
        <v>080308 - Gropiusstadt</v>
      </c>
      <c r="R313" s="119"/>
      <c r="S313" s="119"/>
    </row>
    <row r="314" spans="1:19">
      <c r="A314" s="64" t="s">
        <v>83</v>
      </c>
      <c r="B314" s="64" t="s">
        <v>639</v>
      </c>
      <c r="C314" s="64" t="s">
        <v>670</v>
      </c>
      <c r="D314" s="64" t="s">
        <v>1300</v>
      </c>
      <c r="E314" s="64" t="s">
        <v>671</v>
      </c>
      <c r="F314" s="64" t="s">
        <v>668</v>
      </c>
      <c r="G314" s="64" t="s">
        <v>83</v>
      </c>
      <c r="H314" s="64" t="s">
        <v>667</v>
      </c>
      <c r="I314" s="64" t="s">
        <v>666</v>
      </c>
      <c r="J314" s="64" t="s">
        <v>73</v>
      </c>
      <c r="K314" s="64" t="s">
        <v>667</v>
      </c>
      <c r="L314" s="64" t="s">
        <v>83</v>
      </c>
      <c r="M314" s="64" t="s">
        <v>639</v>
      </c>
      <c r="O314" s="57">
        <f t="shared" si="16"/>
        <v>8</v>
      </c>
      <c r="P314" s="57" t="str">
        <f t="shared" si="14"/>
        <v>08-8</v>
      </c>
      <c r="Q314" s="64" t="str">
        <f t="shared" si="15"/>
        <v>080308 - Gropiusstadt</v>
      </c>
      <c r="R314" s="119"/>
      <c r="S314" s="119"/>
    </row>
    <row r="315" spans="1:19">
      <c r="A315" s="64" t="s">
        <v>83</v>
      </c>
      <c r="B315" s="64" t="s">
        <v>639</v>
      </c>
      <c r="C315" s="64" t="s">
        <v>1473</v>
      </c>
      <c r="D315" s="64" t="s">
        <v>241</v>
      </c>
      <c r="E315" s="64" t="s">
        <v>1198</v>
      </c>
      <c r="F315" s="64" t="s">
        <v>1474</v>
      </c>
      <c r="G315" s="64" t="s">
        <v>85</v>
      </c>
      <c r="H315" s="64" t="s">
        <v>1197</v>
      </c>
      <c r="I315" s="64" t="s">
        <v>673</v>
      </c>
      <c r="J315" s="64" t="s">
        <v>75</v>
      </c>
      <c r="K315" s="64" t="s">
        <v>674</v>
      </c>
      <c r="L315" s="64" t="s">
        <v>83</v>
      </c>
      <c r="M315" s="64" t="s">
        <v>639</v>
      </c>
      <c r="O315" s="57">
        <f t="shared" si="16"/>
        <v>9</v>
      </c>
      <c r="P315" s="57" t="str">
        <f t="shared" si="14"/>
        <v>08-9</v>
      </c>
      <c r="Q315" s="64" t="str">
        <f t="shared" si="15"/>
        <v>080409 - Buckow Nord</v>
      </c>
      <c r="R315" s="119"/>
      <c r="S315" s="119"/>
    </row>
    <row r="316" spans="1:19">
      <c r="A316" s="64" t="s">
        <v>83</v>
      </c>
      <c r="B316" s="64" t="s">
        <v>639</v>
      </c>
      <c r="C316" s="64" t="s">
        <v>1475</v>
      </c>
      <c r="D316" s="64" t="s">
        <v>479</v>
      </c>
      <c r="E316" s="64" t="s">
        <v>1199</v>
      </c>
      <c r="F316" s="64" t="s">
        <v>1474</v>
      </c>
      <c r="G316" s="64" t="s">
        <v>85</v>
      </c>
      <c r="H316" s="64" t="s">
        <v>1197</v>
      </c>
      <c r="I316" s="64" t="s">
        <v>673</v>
      </c>
      <c r="J316" s="64" t="s">
        <v>75</v>
      </c>
      <c r="K316" s="64" t="s">
        <v>674</v>
      </c>
      <c r="L316" s="64" t="s">
        <v>83</v>
      </c>
      <c r="M316" s="64" t="s">
        <v>639</v>
      </c>
      <c r="O316" s="57">
        <f t="shared" si="16"/>
        <v>9</v>
      </c>
      <c r="P316" s="57" t="str">
        <f t="shared" si="14"/>
        <v>08-9</v>
      </c>
      <c r="Q316" s="64" t="str">
        <f t="shared" si="15"/>
        <v>080409 - Buckow Nord</v>
      </c>
      <c r="R316" s="119"/>
      <c r="S316" s="119"/>
    </row>
    <row r="317" spans="1:19">
      <c r="A317" s="64" t="s">
        <v>83</v>
      </c>
      <c r="B317" s="64" t="s">
        <v>639</v>
      </c>
      <c r="C317" s="64" t="s">
        <v>1476</v>
      </c>
      <c r="D317" s="64" t="s">
        <v>1331</v>
      </c>
      <c r="E317" s="64" t="s">
        <v>1200</v>
      </c>
      <c r="F317" s="64" t="s">
        <v>1474</v>
      </c>
      <c r="G317" s="64" t="s">
        <v>85</v>
      </c>
      <c r="H317" s="64" t="s">
        <v>1197</v>
      </c>
      <c r="I317" s="64" t="s">
        <v>673</v>
      </c>
      <c r="J317" s="64" t="s">
        <v>75</v>
      </c>
      <c r="K317" s="64" t="s">
        <v>674</v>
      </c>
      <c r="L317" s="64" t="s">
        <v>83</v>
      </c>
      <c r="M317" s="64" t="s">
        <v>639</v>
      </c>
      <c r="O317" s="57">
        <f t="shared" si="16"/>
        <v>9</v>
      </c>
      <c r="P317" s="57" t="str">
        <f t="shared" si="14"/>
        <v>08-9</v>
      </c>
      <c r="Q317" s="64" t="str">
        <f t="shared" si="15"/>
        <v>080409 - Buckow Nord</v>
      </c>
      <c r="R317" s="119"/>
      <c r="S317" s="119"/>
    </row>
    <row r="318" spans="1:19">
      <c r="A318" s="64" t="s">
        <v>83</v>
      </c>
      <c r="B318" s="64" t="s">
        <v>639</v>
      </c>
      <c r="C318" s="64" t="s">
        <v>1477</v>
      </c>
      <c r="D318" s="64" t="s">
        <v>300</v>
      </c>
      <c r="E318" s="64" t="s">
        <v>1201</v>
      </c>
      <c r="F318" s="64" t="s">
        <v>675</v>
      </c>
      <c r="G318" s="64" t="s">
        <v>87</v>
      </c>
      <c r="H318" s="64" t="s">
        <v>676</v>
      </c>
      <c r="I318" s="64" t="s">
        <v>673</v>
      </c>
      <c r="J318" s="64" t="s">
        <v>75</v>
      </c>
      <c r="K318" s="64" t="s">
        <v>674</v>
      </c>
      <c r="L318" s="64" t="s">
        <v>83</v>
      </c>
      <c r="M318" s="64" t="s">
        <v>639</v>
      </c>
      <c r="O318" s="57">
        <f t="shared" si="16"/>
        <v>10</v>
      </c>
      <c r="P318" s="57" t="str">
        <f t="shared" si="14"/>
        <v>08-10</v>
      </c>
      <c r="Q318" s="64" t="str">
        <f t="shared" si="15"/>
        <v>080410 - Rudow</v>
      </c>
      <c r="R318" s="119"/>
      <c r="S318" s="119"/>
    </row>
    <row r="319" spans="1:19">
      <c r="A319" s="64" t="s">
        <v>83</v>
      </c>
      <c r="B319" s="64" t="s">
        <v>639</v>
      </c>
      <c r="C319" s="64" t="s">
        <v>697</v>
      </c>
      <c r="D319" s="64" t="s">
        <v>314</v>
      </c>
      <c r="E319" s="64" t="s">
        <v>698</v>
      </c>
      <c r="F319" s="64" t="s">
        <v>675</v>
      </c>
      <c r="G319" s="64" t="s">
        <v>87</v>
      </c>
      <c r="H319" s="64" t="s">
        <v>676</v>
      </c>
      <c r="I319" s="64" t="s">
        <v>673</v>
      </c>
      <c r="J319" s="64" t="s">
        <v>75</v>
      </c>
      <c r="K319" s="64" t="s">
        <v>674</v>
      </c>
      <c r="L319" s="64" t="s">
        <v>83</v>
      </c>
      <c r="M319" s="64" t="s">
        <v>639</v>
      </c>
      <c r="O319" s="57">
        <f t="shared" si="16"/>
        <v>10</v>
      </c>
      <c r="P319" s="57" t="str">
        <f t="shared" si="14"/>
        <v>08-10</v>
      </c>
      <c r="Q319" s="64" t="str">
        <f t="shared" si="15"/>
        <v>080410 - Rudow</v>
      </c>
      <c r="R319" s="119"/>
      <c r="S319" s="119"/>
    </row>
    <row r="320" spans="1:19">
      <c r="A320" s="64" t="s">
        <v>83</v>
      </c>
      <c r="B320" s="64" t="s">
        <v>639</v>
      </c>
      <c r="C320" s="64" t="s">
        <v>1478</v>
      </c>
      <c r="D320" s="64" t="s">
        <v>907</v>
      </c>
      <c r="E320" s="64" t="s">
        <v>1202</v>
      </c>
      <c r="F320" s="64" t="s">
        <v>675</v>
      </c>
      <c r="G320" s="64" t="s">
        <v>87</v>
      </c>
      <c r="H320" s="64" t="s">
        <v>676</v>
      </c>
      <c r="I320" s="64" t="s">
        <v>673</v>
      </c>
      <c r="J320" s="64" t="s">
        <v>75</v>
      </c>
      <c r="K320" s="64" t="s">
        <v>674</v>
      </c>
      <c r="L320" s="64" t="s">
        <v>83</v>
      </c>
      <c r="M320" s="64" t="s">
        <v>639</v>
      </c>
      <c r="O320" s="57">
        <f t="shared" si="16"/>
        <v>10</v>
      </c>
      <c r="P320" s="57" t="str">
        <f t="shared" si="14"/>
        <v>08-10</v>
      </c>
      <c r="Q320" s="64" t="str">
        <f t="shared" si="15"/>
        <v>080410 - Rudow</v>
      </c>
      <c r="R320" s="119"/>
      <c r="S320" s="119"/>
    </row>
    <row r="321" spans="1:19">
      <c r="A321" s="64" t="s">
        <v>83</v>
      </c>
      <c r="B321" s="64" t="s">
        <v>639</v>
      </c>
      <c r="C321" s="64" t="s">
        <v>1479</v>
      </c>
      <c r="D321" s="64" t="s">
        <v>613</v>
      </c>
      <c r="E321" s="64" t="s">
        <v>1203</v>
      </c>
      <c r="F321" s="64" t="s">
        <v>675</v>
      </c>
      <c r="G321" s="64" t="s">
        <v>87</v>
      </c>
      <c r="H321" s="64" t="s">
        <v>676</v>
      </c>
      <c r="I321" s="64" t="s">
        <v>673</v>
      </c>
      <c r="J321" s="64" t="s">
        <v>75</v>
      </c>
      <c r="K321" s="64" t="s">
        <v>674</v>
      </c>
      <c r="L321" s="64" t="s">
        <v>83</v>
      </c>
      <c r="M321" s="64" t="s">
        <v>639</v>
      </c>
      <c r="O321" s="57">
        <f t="shared" si="16"/>
        <v>10</v>
      </c>
      <c r="P321" s="57" t="str">
        <f t="shared" si="14"/>
        <v>08-10</v>
      </c>
      <c r="Q321" s="64" t="str">
        <f t="shared" si="15"/>
        <v>080410 - Rudow</v>
      </c>
      <c r="R321" s="119"/>
      <c r="S321" s="119"/>
    </row>
    <row r="322" spans="1:19">
      <c r="A322" s="64" t="s">
        <v>83</v>
      </c>
      <c r="B322" s="64" t="s">
        <v>639</v>
      </c>
      <c r="C322" s="64" t="s">
        <v>672</v>
      </c>
      <c r="D322" s="64" t="s">
        <v>370</v>
      </c>
      <c r="E322" s="64" t="s">
        <v>677</v>
      </c>
      <c r="F322" s="64" t="s">
        <v>675</v>
      </c>
      <c r="G322" s="64" t="s">
        <v>87</v>
      </c>
      <c r="H322" s="64" t="s">
        <v>676</v>
      </c>
      <c r="I322" s="64" t="s">
        <v>673</v>
      </c>
      <c r="J322" s="64" t="s">
        <v>75</v>
      </c>
      <c r="K322" s="64" t="s">
        <v>674</v>
      </c>
      <c r="L322" s="64" t="s">
        <v>83</v>
      </c>
      <c r="M322" s="64" t="s">
        <v>639</v>
      </c>
      <c r="O322" s="57">
        <f t="shared" si="16"/>
        <v>10</v>
      </c>
      <c r="P322" s="57" t="str">
        <f t="shared" si="14"/>
        <v>08-10</v>
      </c>
      <c r="Q322" s="64" t="str">
        <f t="shared" si="15"/>
        <v>080410 - Rudow</v>
      </c>
      <c r="R322" s="119"/>
      <c r="S322" s="119"/>
    </row>
    <row r="323" spans="1:19">
      <c r="A323" s="64" t="s">
        <v>83</v>
      </c>
      <c r="B323" s="64" t="s">
        <v>639</v>
      </c>
      <c r="C323" s="64" t="s">
        <v>1480</v>
      </c>
      <c r="D323" s="64" t="s">
        <v>464</v>
      </c>
      <c r="E323" s="64" t="s">
        <v>1204</v>
      </c>
      <c r="F323" s="64" t="s">
        <v>675</v>
      </c>
      <c r="G323" s="64" t="s">
        <v>87</v>
      </c>
      <c r="H323" s="64" t="s">
        <v>676</v>
      </c>
      <c r="I323" s="64" t="s">
        <v>673</v>
      </c>
      <c r="J323" s="64" t="s">
        <v>75</v>
      </c>
      <c r="K323" s="64" t="s">
        <v>674</v>
      </c>
      <c r="L323" s="64" t="s">
        <v>83</v>
      </c>
      <c r="M323" s="64" t="s">
        <v>639</v>
      </c>
      <c r="O323" s="57">
        <f t="shared" si="16"/>
        <v>10</v>
      </c>
      <c r="P323" s="57" t="str">
        <f t="shared" si="14"/>
        <v>08-10</v>
      </c>
      <c r="Q323" s="64" t="str">
        <f t="shared" si="15"/>
        <v>080410 - Rudow</v>
      </c>
      <c r="R323" s="119"/>
      <c r="S323" s="119"/>
    </row>
    <row r="324" spans="1:19">
      <c r="A324" s="64" t="s">
        <v>85</v>
      </c>
      <c r="B324" s="64" t="s">
        <v>1481</v>
      </c>
      <c r="C324" s="64" t="s">
        <v>711</v>
      </c>
      <c r="D324" s="64" t="s">
        <v>69</v>
      </c>
      <c r="E324" s="64" t="s">
        <v>1205</v>
      </c>
      <c r="F324" s="64" t="s">
        <v>712</v>
      </c>
      <c r="G324" s="64" t="s">
        <v>69</v>
      </c>
      <c r="H324" s="64" t="s">
        <v>713</v>
      </c>
      <c r="I324" s="64" t="s">
        <v>706</v>
      </c>
      <c r="J324" s="64" t="s">
        <v>69</v>
      </c>
      <c r="K324" s="64" t="s">
        <v>707</v>
      </c>
      <c r="L324" s="64" t="s">
        <v>85</v>
      </c>
      <c r="M324" s="64" t="s">
        <v>1481</v>
      </c>
      <c r="O324" s="57">
        <f t="shared" si="16"/>
        <v>1</v>
      </c>
      <c r="P324" s="57" t="str">
        <f t="shared" si="14"/>
        <v>09-1</v>
      </c>
      <c r="Q324" s="64" t="str">
        <f t="shared" si="15"/>
        <v>090101 - Alt-Treptow</v>
      </c>
      <c r="R324" s="119"/>
      <c r="S324" s="119"/>
    </row>
    <row r="325" spans="1:19">
      <c r="A325" s="64" t="s">
        <v>85</v>
      </c>
      <c r="B325" s="64" t="s">
        <v>1481</v>
      </c>
      <c r="C325" s="64" t="s">
        <v>1482</v>
      </c>
      <c r="D325" s="64" t="s">
        <v>71</v>
      </c>
      <c r="E325" s="64" t="s">
        <v>1206</v>
      </c>
      <c r="F325" s="64" t="s">
        <v>712</v>
      </c>
      <c r="G325" s="64" t="s">
        <v>69</v>
      </c>
      <c r="H325" s="64" t="s">
        <v>713</v>
      </c>
      <c r="I325" s="64" t="s">
        <v>706</v>
      </c>
      <c r="J325" s="64" t="s">
        <v>69</v>
      </c>
      <c r="K325" s="64" t="s">
        <v>707</v>
      </c>
      <c r="L325" s="64" t="s">
        <v>85</v>
      </c>
      <c r="M325" s="64" t="s">
        <v>1481</v>
      </c>
      <c r="O325" s="57">
        <f t="shared" si="16"/>
        <v>1</v>
      </c>
      <c r="P325" s="57" t="str">
        <f t="shared" si="14"/>
        <v>09-1</v>
      </c>
      <c r="Q325" s="64" t="str">
        <f t="shared" si="15"/>
        <v>090101 - Alt-Treptow</v>
      </c>
      <c r="R325" s="119"/>
      <c r="S325" s="119"/>
    </row>
    <row r="326" spans="1:19">
      <c r="A326" s="64" t="s">
        <v>85</v>
      </c>
      <c r="B326" s="64" t="s">
        <v>1481</v>
      </c>
      <c r="C326" s="64" t="s">
        <v>1483</v>
      </c>
      <c r="D326" s="64" t="s">
        <v>69</v>
      </c>
      <c r="E326" s="64" t="s">
        <v>1208</v>
      </c>
      <c r="F326" s="64" t="s">
        <v>1484</v>
      </c>
      <c r="G326" s="64" t="s">
        <v>71</v>
      </c>
      <c r="H326" s="64" t="s">
        <v>1207</v>
      </c>
      <c r="I326" s="64" t="s">
        <v>706</v>
      </c>
      <c r="J326" s="64" t="s">
        <v>69</v>
      </c>
      <c r="K326" s="64" t="s">
        <v>707</v>
      </c>
      <c r="L326" s="64" t="s">
        <v>85</v>
      </c>
      <c r="M326" s="64" t="s">
        <v>1481</v>
      </c>
      <c r="O326" s="57">
        <f t="shared" si="16"/>
        <v>2</v>
      </c>
      <c r="P326" s="57" t="str">
        <f t="shared" si="14"/>
        <v>09-2</v>
      </c>
      <c r="Q326" s="64" t="str">
        <f t="shared" si="15"/>
        <v>090102 - Plänterwald</v>
      </c>
      <c r="R326" s="119"/>
      <c r="S326" s="119"/>
    </row>
    <row r="327" spans="1:19">
      <c r="A327" s="64" t="s">
        <v>85</v>
      </c>
      <c r="B327" s="64" t="s">
        <v>1481</v>
      </c>
      <c r="C327" s="64" t="s">
        <v>1485</v>
      </c>
      <c r="D327" s="64" t="s">
        <v>71</v>
      </c>
      <c r="E327" s="64" t="s">
        <v>1209</v>
      </c>
      <c r="F327" s="64" t="s">
        <v>1484</v>
      </c>
      <c r="G327" s="64" t="s">
        <v>71</v>
      </c>
      <c r="H327" s="64" t="s">
        <v>1207</v>
      </c>
      <c r="I327" s="64" t="s">
        <v>706</v>
      </c>
      <c r="J327" s="64" t="s">
        <v>69</v>
      </c>
      <c r="K327" s="64" t="s">
        <v>707</v>
      </c>
      <c r="L327" s="64" t="s">
        <v>85</v>
      </c>
      <c r="M327" s="64" t="s">
        <v>1481</v>
      </c>
      <c r="O327" s="57">
        <f t="shared" si="16"/>
        <v>2</v>
      </c>
      <c r="P327" s="57" t="str">
        <f t="shared" ref="P327:P390" si="17">L327&amp;"-"&amp;O327</f>
        <v>09-2</v>
      </c>
      <c r="Q327" s="64" t="str">
        <f t="shared" ref="Q327:Q390" si="18">F327&amp;" - "&amp;H327</f>
        <v>090102 - Plänterwald</v>
      </c>
      <c r="R327" s="119"/>
      <c r="S327" s="119"/>
    </row>
    <row r="328" spans="1:19">
      <c r="A328" s="64" t="s">
        <v>85</v>
      </c>
      <c r="B328" s="64" t="s">
        <v>1481</v>
      </c>
      <c r="C328" s="64" t="s">
        <v>705</v>
      </c>
      <c r="D328" s="64" t="s">
        <v>69</v>
      </c>
      <c r="E328" s="64" t="s">
        <v>710</v>
      </c>
      <c r="F328" s="64" t="s">
        <v>708</v>
      </c>
      <c r="G328" s="64" t="s">
        <v>73</v>
      </c>
      <c r="H328" s="64" t="s">
        <v>709</v>
      </c>
      <c r="I328" s="64" t="s">
        <v>706</v>
      </c>
      <c r="J328" s="64" t="s">
        <v>69</v>
      </c>
      <c r="K328" s="64" t="s">
        <v>707</v>
      </c>
      <c r="L328" s="64" t="s">
        <v>85</v>
      </c>
      <c r="M328" s="64" t="s">
        <v>1481</v>
      </c>
      <c r="O328" s="57">
        <f t="shared" si="16"/>
        <v>3</v>
      </c>
      <c r="P328" s="57" t="str">
        <f t="shared" si="17"/>
        <v>09-3</v>
      </c>
      <c r="Q328" s="64" t="str">
        <f t="shared" si="18"/>
        <v>090103 - Baumschulenweg</v>
      </c>
      <c r="R328" s="119"/>
      <c r="S328" s="119"/>
    </row>
    <row r="329" spans="1:19">
      <c r="A329" s="64" t="s">
        <v>85</v>
      </c>
      <c r="B329" s="64" t="s">
        <v>1481</v>
      </c>
      <c r="C329" s="64" t="s">
        <v>1486</v>
      </c>
      <c r="D329" s="64" t="s">
        <v>71</v>
      </c>
      <c r="E329" s="64" t="s">
        <v>1210</v>
      </c>
      <c r="F329" s="64" t="s">
        <v>708</v>
      </c>
      <c r="G329" s="64" t="s">
        <v>73</v>
      </c>
      <c r="H329" s="64" t="s">
        <v>709</v>
      </c>
      <c r="I329" s="64" t="s">
        <v>706</v>
      </c>
      <c r="J329" s="64" t="s">
        <v>69</v>
      </c>
      <c r="K329" s="64" t="s">
        <v>707</v>
      </c>
      <c r="L329" s="64" t="s">
        <v>85</v>
      </c>
      <c r="M329" s="64" t="s">
        <v>1481</v>
      </c>
      <c r="O329" s="57">
        <f t="shared" si="16"/>
        <v>3</v>
      </c>
      <c r="P329" s="57" t="str">
        <f t="shared" si="17"/>
        <v>09-3</v>
      </c>
      <c r="Q329" s="64" t="str">
        <f t="shared" si="18"/>
        <v>090103 - Baumschulenweg</v>
      </c>
      <c r="R329" s="119"/>
      <c r="S329" s="119"/>
    </row>
    <row r="330" spans="1:19">
      <c r="A330" s="64" t="s">
        <v>85</v>
      </c>
      <c r="B330" s="64" t="s">
        <v>1481</v>
      </c>
      <c r="C330" s="64" t="s">
        <v>1487</v>
      </c>
      <c r="D330" s="64" t="s">
        <v>69</v>
      </c>
      <c r="E330" s="64" t="s">
        <v>1211</v>
      </c>
      <c r="F330" s="64" t="s">
        <v>742</v>
      </c>
      <c r="G330" s="64" t="s">
        <v>75</v>
      </c>
      <c r="H330" s="64" t="s">
        <v>743</v>
      </c>
      <c r="I330" s="64" t="s">
        <v>706</v>
      </c>
      <c r="J330" s="64" t="s">
        <v>69</v>
      </c>
      <c r="K330" s="64" t="s">
        <v>707</v>
      </c>
      <c r="L330" s="64" t="s">
        <v>85</v>
      </c>
      <c r="M330" s="64" t="s">
        <v>1481</v>
      </c>
      <c r="O330" s="57">
        <f t="shared" si="16"/>
        <v>4</v>
      </c>
      <c r="P330" s="57" t="str">
        <f t="shared" si="17"/>
        <v>09-4</v>
      </c>
      <c r="Q330" s="64" t="str">
        <f t="shared" si="18"/>
        <v>090104 - Johannisthal</v>
      </c>
      <c r="R330" s="119"/>
      <c r="S330" s="119"/>
    </row>
    <row r="331" spans="1:19">
      <c r="A331" s="64" t="s">
        <v>85</v>
      </c>
      <c r="B331" s="64" t="s">
        <v>1481</v>
      </c>
      <c r="C331" s="64" t="s">
        <v>741</v>
      </c>
      <c r="D331" s="64" t="s">
        <v>71</v>
      </c>
      <c r="E331" s="64" t="s">
        <v>744</v>
      </c>
      <c r="F331" s="64" t="s">
        <v>742</v>
      </c>
      <c r="G331" s="64" t="s">
        <v>75</v>
      </c>
      <c r="H331" s="64" t="s">
        <v>743</v>
      </c>
      <c r="I331" s="64" t="s">
        <v>706</v>
      </c>
      <c r="J331" s="64" t="s">
        <v>69</v>
      </c>
      <c r="K331" s="64" t="s">
        <v>707</v>
      </c>
      <c r="L331" s="64" t="s">
        <v>85</v>
      </c>
      <c r="M331" s="64" t="s">
        <v>1481</v>
      </c>
      <c r="O331" s="57">
        <f t="shared" si="16"/>
        <v>4</v>
      </c>
      <c r="P331" s="57" t="str">
        <f t="shared" si="17"/>
        <v>09-4</v>
      </c>
      <c r="Q331" s="64" t="str">
        <f t="shared" si="18"/>
        <v>090104 - Johannisthal</v>
      </c>
      <c r="R331" s="119"/>
      <c r="S331" s="119"/>
    </row>
    <row r="332" spans="1:19">
      <c r="A332" s="64" t="s">
        <v>85</v>
      </c>
      <c r="B332" s="64" t="s">
        <v>1481</v>
      </c>
      <c r="C332" s="64" t="s">
        <v>721</v>
      </c>
      <c r="D332" s="64" t="s">
        <v>69</v>
      </c>
      <c r="E332" s="64" t="s">
        <v>722</v>
      </c>
      <c r="F332" s="64" t="s">
        <v>702</v>
      </c>
      <c r="G332" s="64" t="s">
        <v>77</v>
      </c>
      <c r="H332" s="64" t="s">
        <v>703</v>
      </c>
      <c r="I332" s="64" t="s">
        <v>700</v>
      </c>
      <c r="J332" s="64" t="s">
        <v>71</v>
      </c>
      <c r="K332" s="64" t="s">
        <v>701</v>
      </c>
      <c r="L332" s="64" t="s">
        <v>85</v>
      </c>
      <c r="M332" s="64" t="s">
        <v>1481</v>
      </c>
      <c r="O332" s="57">
        <f t="shared" si="16"/>
        <v>5</v>
      </c>
      <c r="P332" s="57" t="str">
        <f t="shared" si="17"/>
        <v>09-5</v>
      </c>
      <c r="Q332" s="64" t="str">
        <f t="shared" si="18"/>
        <v>090205 - Oberschöneweide</v>
      </c>
      <c r="R332" s="119"/>
      <c r="S332" s="119"/>
    </row>
    <row r="333" spans="1:19">
      <c r="A333" s="64" t="s">
        <v>85</v>
      </c>
      <c r="B333" s="64" t="s">
        <v>1481</v>
      </c>
      <c r="C333" s="64" t="s">
        <v>699</v>
      </c>
      <c r="D333" s="64" t="s">
        <v>71</v>
      </c>
      <c r="E333" s="64" t="s">
        <v>704</v>
      </c>
      <c r="F333" s="64" t="s">
        <v>702</v>
      </c>
      <c r="G333" s="64" t="s">
        <v>77</v>
      </c>
      <c r="H333" s="64" t="s">
        <v>703</v>
      </c>
      <c r="I333" s="64" t="s">
        <v>700</v>
      </c>
      <c r="J333" s="64" t="s">
        <v>71</v>
      </c>
      <c r="K333" s="64" t="s">
        <v>701</v>
      </c>
      <c r="L333" s="64" t="s">
        <v>85</v>
      </c>
      <c r="M333" s="64" t="s">
        <v>1481</v>
      </c>
      <c r="O333" s="57">
        <f t="shared" si="16"/>
        <v>5</v>
      </c>
      <c r="P333" s="57" t="str">
        <f t="shared" si="17"/>
        <v>09-5</v>
      </c>
      <c r="Q333" s="64" t="str">
        <f t="shared" si="18"/>
        <v>090205 - Oberschöneweide</v>
      </c>
      <c r="R333" s="119"/>
      <c r="S333" s="119"/>
    </row>
    <row r="334" spans="1:19">
      <c r="A334" s="64" t="s">
        <v>85</v>
      </c>
      <c r="B334" s="64" t="s">
        <v>1481</v>
      </c>
      <c r="C334" s="64" t="s">
        <v>756</v>
      </c>
      <c r="D334" s="64" t="s">
        <v>69</v>
      </c>
      <c r="E334" s="64" t="s">
        <v>759</v>
      </c>
      <c r="F334" s="64" t="s">
        <v>757</v>
      </c>
      <c r="G334" s="64" t="s">
        <v>79</v>
      </c>
      <c r="H334" s="64" t="s">
        <v>758</v>
      </c>
      <c r="I334" s="64" t="s">
        <v>700</v>
      </c>
      <c r="J334" s="64" t="s">
        <v>71</v>
      </c>
      <c r="K334" s="64" t="s">
        <v>701</v>
      </c>
      <c r="L334" s="64" t="s">
        <v>85</v>
      </c>
      <c r="M334" s="64" t="s">
        <v>1481</v>
      </c>
      <c r="O334" s="57">
        <f t="shared" si="16"/>
        <v>6</v>
      </c>
      <c r="P334" s="57" t="str">
        <f t="shared" si="17"/>
        <v>09-6</v>
      </c>
      <c r="Q334" s="64" t="str">
        <f t="shared" si="18"/>
        <v>090206 - Niederschöneweide</v>
      </c>
      <c r="R334" s="119"/>
      <c r="S334" s="119"/>
    </row>
    <row r="335" spans="1:19">
      <c r="A335" s="64" t="s">
        <v>85</v>
      </c>
      <c r="B335" s="64" t="s">
        <v>1481</v>
      </c>
      <c r="C335" s="64" t="s">
        <v>1488</v>
      </c>
      <c r="D335" s="64" t="s">
        <v>71</v>
      </c>
      <c r="E335" s="64" t="s">
        <v>1212</v>
      </c>
      <c r="F335" s="64" t="s">
        <v>757</v>
      </c>
      <c r="G335" s="64" t="s">
        <v>79</v>
      </c>
      <c r="H335" s="64" t="s">
        <v>758</v>
      </c>
      <c r="I335" s="64" t="s">
        <v>700</v>
      </c>
      <c r="J335" s="64" t="s">
        <v>71</v>
      </c>
      <c r="K335" s="64" t="s">
        <v>701</v>
      </c>
      <c r="L335" s="64" t="s">
        <v>85</v>
      </c>
      <c r="M335" s="64" t="s">
        <v>1481</v>
      </c>
      <c r="O335" s="57">
        <f t="shared" si="16"/>
        <v>6</v>
      </c>
      <c r="P335" s="57" t="str">
        <f t="shared" si="17"/>
        <v>09-6</v>
      </c>
      <c r="Q335" s="64" t="str">
        <f t="shared" si="18"/>
        <v>090206 - Niederschöneweide</v>
      </c>
      <c r="R335" s="119"/>
      <c r="S335" s="119"/>
    </row>
    <row r="336" spans="1:19">
      <c r="A336" s="64" t="s">
        <v>85</v>
      </c>
      <c r="B336" s="64" t="s">
        <v>1481</v>
      </c>
      <c r="C336" s="64" t="s">
        <v>1489</v>
      </c>
      <c r="D336" s="64" t="s">
        <v>69</v>
      </c>
      <c r="E336" s="64" t="s">
        <v>1213</v>
      </c>
      <c r="F336" s="64" t="s">
        <v>730</v>
      </c>
      <c r="G336" s="64" t="s">
        <v>81</v>
      </c>
      <c r="H336" s="64" t="s">
        <v>731</v>
      </c>
      <c r="I336" s="64" t="s">
        <v>700</v>
      </c>
      <c r="J336" s="64" t="s">
        <v>71</v>
      </c>
      <c r="K336" s="64" t="s">
        <v>701</v>
      </c>
      <c r="L336" s="64" t="s">
        <v>85</v>
      </c>
      <c r="M336" s="64" t="s">
        <v>1481</v>
      </c>
      <c r="O336" s="57">
        <f t="shared" si="16"/>
        <v>7</v>
      </c>
      <c r="P336" s="57" t="str">
        <f t="shared" si="17"/>
        <v>09-7</v>
      </c>
      <c r="Q336" s="64" t="str">
        <f t="shared" si="18"/>
        <v>090207 - Adlershof</v>
      </c>
      <c r="R336" s="119"/>
      <c r="S336" s="119"/>
    </row>
    <row r="337" spans="1:19">
      <c r="A337" s="64" t="s">
        <v>85</v>
      </c>
      <c r="B337" s="64" t="s">
        <v>1481</v>
      </c>
      <c r="C337" s="64" t="s">
        <v>729</v>
      </c>
      <c r="D337" s="64" t="s">
        <v>71</v>
      </c>
      <c r="E337" s="64" t="s">
        <v>732</v>
      </c>
      <c r="F337" s="64" t="s">
        <v>730</v>
      </c>
      <c r="G337" s="64" t="s">
        <v>81</v>
      </c>
      <c r="H337" s="64" t="s">
        <v>731</v>
      </c>
      <c r="I337" s="64" t="s">
        <v>700</v>
      </c>
      <c r="J337" s="64" t="s">
        <v>71</v>
      </c>
      <c r="K337" s="64" t="s">
        <v>701</v>
      </c>
      <c r="L337" s="64" t="s">
        <v>85</v>
      </c>
      <c r="M337" s="64" t="s">
        <v>1481</v>
      </c>
      <c r="O337" s="57">
        <f t="shared" si="16"/>
        <v>7</v>
      </c>
      <c r="P337" s="57" t="str">
        <f t="shared" si="17"/>
        <v>09-7</v>
      </c>
      <c r="Q337" s="64" t="str">
        <f t="shared" si="18"/>
        <v>090207 - Adlershof</v>
      </c>
      <c r="R337" s="119"/>
      <c r="S337" s="119"/>
    </row>
    <row r="338" spans="1:19">
      <c r="A338" s="64" t="s">
        <v>85</v>
      </c>
      <c r="B338" s="64" t="s">
        <v>1481</v>
      </c>
      <c r="C338" s="64" t="s">
        <v>1490</v>
      </c>
      <c r="D338" s="64" t="s">
        <v>69</v>
      </c>
      <c r="E338" s="64" t="s">
        <v>1214</v>
      </c>
      <c r="F338" s="64" t="s">
        <v>765</v>
      </c>
      <c r="G338" s="64" t="s">
        <v>83</v>
      </c>
      <c r="H338" s="64" t="s">
        <v>766</v>
      </c>
      <c r="I338" s="64" t="s">
        <v>700</v>
      </c>
      <c r="J338" s="64" t="s">
        <v>71</v>
      </c>
      <c r="K338" s="64" t="s">
        <v>701</v>
      </c>
      <c r="L338" s="64" t="s">
        <v>85</v>
      </c>
      <c r="M338" s="64" t="s">
        <v>1481</v>
      </c>
      <c r="O338" s="57">
        <f t="shared" si="16"/>
        <v>8</v>
      </c>
      <c r="P338" s="57" t="str">
        <f t="shared" si="17"/>
        <v>09-8</v>
      </c>
      <c r="Q338" s="64" t="str">
        <f t="shared" si="18"/>
        <v>090208 - Köllnische Vorstadt/Spindlersfeld</v>
      </c>
      <c r="R338" s="119"/>
      <c r="S338" s="119"/>
    </row>
    <row r="339" spans="1:19">
      <c r="A339" s="64" t="s">
        <v>85</v>
      </c>
      <c r="B339" s="64" t="s">
        <v>1481</v>
      </c>
      <c r="C339" s="64" t="s">
        <v>764</v>
      </c>
      <c r="D339" s="64" t="s">
        <v>71</v>
      </c>
      <c r="E339" s="64" t="s">
        <v>1215</v>
      </c>
      <c r="F339" s="64" t="s">
        <v>765</v>
      </c>
      <c r="G339" s="64" t="s">
        <v>83</v>
      </c>
      <c r="H339" s="64" t="s">
        <v>766</v>
      </c>
      <c r="I339" s="64" t="s">
        <v>700</v>
      </c>
      <c r="J339" s="64" t="s">
        <v>71</v>
      </c>
      <c r="K339" s="64" t="s">
        <v>701</v>
      </c>
      <c r="L339" s="64" t="s">
        <v>85</v>
      </c>
      <c r="M339" s="64" t="s">
        <v>1481</v>
      </c>
      <c r="O339" s="57">
        <f t="shared" si="16"/>
        <v>8</v>
      </c>
      <c r="P339" s="57" t="str">
        <f t="shared" si="17"/>
        <v>09-8</v>
      </c>
      <c r="Q339" s="64" t="str">
        <f t="shared" si="18"/>
        <v>090208 - Köllnische Vorstadt/Spindlersfeld</v>
      </c>
      <c r="R339" s="119"/>
      <c r="S339" s="119"/>
    </row>
    <row r="340" spans="1:19">
      <c r="A340" s="64" t="s">
        <v>85</v>
      </c>
      <c r="B340" s="64" t="s">
        <v>1481</v>
      </c>
      <c r="C340" s="64" t="s">
        <v>1491</v>
      </c>
      <c r="D340" s="64" t="s">
        <v>69</v>
      </c>
      <c r="E340" s="64" t="s">
        <v>1216</v>
      </c>
      <c r="F340" s="64" t="s">
        <v>718</v>
      </c>
      <c r="G340" s="64" t="s">
        <v>85</v>
      </c>
      <c r="H340" s="64" t="s">
        <v>719</v>
      </c>
      <c r="I340" s="64" t="s">
        <v>716</v>
      </c>
      <c r="J340" s="64" t="s">
        <v>73</v>
      </c>
      <c r="K340" s="64" t="s">
        <v>717</v>
      </c>
      <c r="L340" s="64" t="s">
        <v>85</v>
      </c>
      <c r="M340" s="64" t="s">
        <v>1481</v>
      </c>
      <c r="O340" s="57">
        <f t="shared" si="16"/>
        <v>9</v>
      </c>
      <c r="P340" s="57" t="str">
        <f t="shared" si="17"/>
        <v>09-9</v>
      </c>
      <c r="Q340" s="64" t="str">
        <f t="shared" si="18"/>
        <v>090309 - Altglienicke</v>
      </c>
      <c r="R340" s="119"/>
      <c r="S340" s="119"/>
    </row>
    <row r="341" spans="1:19">
      <c r="A341" s="64" t="s">
        <v>85</v>
      </c>
      <c r="B341" s="64" t="s">
        <v>1481</v>
      </c>
      <c r="C341" s="64" t="s">
        <v>748</v>
      </c>
      <c r="D341" s="64" t="s">
        <v>71</v>
      </c>
      <c r="E341" s="64" t="s">
        <v>749</v>
      </c>
      <c r="F341" s="64" t="s">
        <v>718</v>
      </c>
      <c r="G341" s="64" t="s">
        <v>85</v>
      </c>
      <c r="H341" s="64" t="s">
        <v>719</v>
      </c>
      <c r="I341" s="64" t="s">
        <v>716</v>
      </c>
      <c r="J341" s="64" t="s">
        <v>73</v>
      </c>
      <c r="K341" s="64" t="s">
        <v>717</v>
      </c>
      <c r="L341" s="64" t="s">
        <v>85</v>
      </c>
      <c r="M341" s="64" t="s">
        <v>1481</v>
      </c>
      <c r="O341" s="57">
        <f t="shared" si="16"/>
        <v>9</v>
      </c>
      <c r="P341" s="57" t="str">
        <f t="shared" si="17"/>
        <v>09-9</v>
      </c>
      <c r="Q341" s="64" t="str">
        <f t="shared" si="18"/>
        <v>090309 - Altglienicke</v>
      </c>
      <c r="R341" s="119"/>
      <c r="S341" s="119"/>
    </row>
    <row r="342" spans="1:19">
      <c r="A342" s="64" t="s">
        <v>85</v>
      </c>
      <c r="B342" s="64" t="s">
        <v>1481</v>
      </c>
      <c r="C342" s="64" t="s">
        <v>715</v>
      </c>
      <c r="D342" s="64" t="s">
        <v>73</v>
      </c>
      <c r="E342" s="64" t="s">
        <v>720</v>
      </c>
      <c r="F342" s="64" t="s">
        <v>718</v>
      </c>
      <c r="G342" s="64" t="s">
        <v>85</v>
      </c>
      <c r="H342" s="64" t="s">
        <v>719</v>
      </c>
      <c r="I342" s="64" t="s">
        <v>716</v>
      </c>
      <c r="J342" s="64" t="s">
        <v>73</v>
      </c>
      <c r="K342" s="64" t="s">
        <v>717</v>
      </c>
      <c r="L342" s="64" t="s">
        <v>85</v>
      </c>
      <c r="M342" s="64" t="s">
        <v>1481</v>
      </c>
      <c r="O342" s="57">
        <f t="shared" si="16"/>
        <v>9</v>
      </c>
      <c r="P342" s="57" t="str">
        <f t="shared" si="17"/>
        <v>09-9</v>
      </c>
      <c r="Q342" s="64" t="str">
        <f t="shared" si="18"/>
        <v>090309 - Altglienicke</v>
      </c>
      <c r="R342" s="119"/>
      <c r="S342" s="119"/>
    </row>
    <row r="343" spans="1:19">
      <c r="A343" s="64" t="s">
        <v>85</v>
      </c>
      <c r="B343" s="64" t="s">
        <v>1481</v>
      </c>
      <c r="C343" s="64" t="s">
        <v>750</v>
      </c>
      <c r="D343" s="64" t="s">
        <v>69</v>
      </c>
      <c r="E343" s="64" t="s">
        <v>752</v>
      </c>
      <c r="F343" s="64" t="s">
        <v>751</v>
      </c>
      <c r="G343" s="64" t="s">
        <v>87</v>
      </c>
      <c r="H343" s="64" t="s">
        <v>752</v>
      </c>
      <c r="I343" s="64" t="s">
        <v>716</v>
      </c>
      <c r="J343" s="64" t="s">
        <v>73</v>
      </c>
      <c r="K343" s="64" t="s">
        <v>717</v>
      </c>
      <c r="L343" s="64" t="s">
        <v>85</v>
      </c>
      <c r="M343" s="64" t="s">
        <v>1481</v>
      </c>
      <c r="O343" s="57">
        <f t="shared" si="16"/>
        <v>10</v>
      </c>
      <c r="P343" s="57" t="str">
        <f t="shared" si="17"/>
        <v>09-10</v>
      </c>
      <c r="Q343" s="64" t="str">
        <f t="shared" si="18"/>
        <v>090310 - Bohnsdorf</v>
      </c>
      <c r="R343" s="119"/>
      <c r="S343" s="119"/>
    </row>
    <row r="344" spans="1:19">
      <c r="A344" s="64" t="s">
        <v>85</v>
      </c>
      <c r="B344" s="64" t="s">
        <v>1481</v>
      </c>
      <c r="C344" s="64" t="s">
        <v>1492</v>
      </c>
      <c r="D344" s="64" t="s">
        <v>69</v>
      </c>
      <c r="E344" s="64" t="s">
        <v>1217</v>
      </c>
      <c r="F344" s="64" t="s">
        <v>1493</v>
      </c>
      <c r="G344" s="64" t="s">
        <v>89</v>
      </c>
      <c r="H344" s="64" t="s">
        <v>1217</v>
      </c>
      <c r="I344" s="64" t="s">
        <v>716</v>
      </c>
      <c r="J344" s="64" t="s">
        <v>73</v>
      </c>
      <c r="K344" s="64" t="s">
        <v>717</v>
      </c>
      <c r="L344" s="64" t="s">
        <v>85</v>
      </c>
      <c r="M344" s="64" t="s">
        <v>1481</v>
      </c>
      <c r="O344" s="57">
        <f t="shared" si="16"/>
        <v>11</v>
      </c>
      <c r="P344" s="57" t="str">
        <f t="shared" si="17"/>
        <v>09-11</v>
      </c>
      <c r="Q344" s="64" t="str">
        <f t="shared" si="18"/>
        <v>090311 - Grünau</v>
      </c>
      <c r="R344" s="119"/>
      <c r="S344" s="119"/>
    </row>
    <row r="345" spans="1:19">
      <c r="A345" s="64" t="s">
        <v>85</v>
      </c>
      <c r="B345" s="64" t="s">
        <v>1481</v>
      </c>
      <c r="C345" s="64" t="s">
        <v>1494</v>
      </c>
      <c r="D345" s="64" t="s">
        <v>69</v>
      </c>
      <c r="E345" s="64" t="s">
        <v>1219</v>
      </c>
      <c r="F345" s="64" t="s">
        <v>1495</v>
      </c>
      <c r="G345" s="64" t="s">
        <v>91</v>
      </c>
      <c r="H345" s="64" t="s">
        <v>1218</v>
      </c>
      <c r="I345" s="64" t="s">
        <v>716</v>
      </c>
      <c r="J345" s="64" t="s">
        <v>73</v>
      </c>
      <c r="K345" s="64" t="s">
        <v>717</v>
      </c>
      <c r="L345" s="64" t="s">
        <v>85</v>
      </c>
      <c r="M345" s="64" t="s">
        <v>1481</v>
      </c>
      <c r="O345" s="57">
        <f t="shared" si="16"/>
        <v>12</v>
      </c>
      <c r="P345" s="57" t="str">
        <f t="shared" si="17"/>
        <v>09-12</v>
      </c>
      <c r="Q345" s="64" t="str">
        <f t="shared" si="18"/>
        <v>090312 - Schmöckwitz/Karolinenhof/Rauchfangswerder</v>
      </c>
      <c r="R345" s="119"/>
      <c r="S345" s="119"/>
    </row>
    <row r="346" spans="1:19">
      <c r="A346" s="64" t="s">
        <v>85</v>
      </c>
      <c r="B346" s="64" t="s">
        <v>1481</v>
      </c>
      <c r="C346" s="64" t="s">
        <v>1496</v>
      </c>
      <c r="D346" s="64" t="s">
        <v>71</v>
      </c>
      <c r="E346" s="64" t="s">
        <v>1220</v>
      </c>
      <c r="F346" s="64" t="s">
        <v>1495</v>
      </c>
      <c r="G346" s="64" t="s">
        <v>91</v>
      </c>
      <c r="H346" s="64" t="s">
        <v>1218</v>
      </c>
      <c r="I346" s="64" t="s">
        <v>716</v>
      </c>
      <c r="J346" s="64" t="s">
        <v>73</v>
      </c>
      <c r="K346" s="64" t="s">
        <v>717</v>
      </c>
      <c r="L346" s="64" t="s">
        <v>85</v>
      </c>
      <c r="M346" s="64" t="s">
        <v>1481</v>
      </c>
      <c r="O346" s="57">
        <f t="shared" si="16"/>
        <v>12</v>
      </c>
      <c r="P346" s="57" t="str">
        <f t="shared" si="17"/>
        <v>09-12</v>
      </c>
      <c r="Q346" s="64" t="str">
        <f t="shared" si="18"/>
        <v>090312 - Schmöckwitz/Karolinenhof/Rauchfangswerder</v>
      </c>
      <c r="R346" s="119"/>
      <c r="S346" s="119"/>
    </row>
    <row r="347" spans="1:19">
      <c r="A347" s="64" t="s">
        <v>85</v>
      </c>
      <c r="B347" s="64" t="s">
        <v>1481</v>
      </c>
      <c r="C347" s="64" t="s">
        <v>745</v>
      </c>
      <c r="D347" s="64" t="s">
        <v>69</v>
      </c>
      <c r="E347" s="64" t="s">
        <v>1221</v>
      </c>
      <c r="F347" s="64" t="s">
        <v>746</v>
      </c>
      <c r="G347" s="64" t="s">
        <v>93</v>
      </c>
      <c r="H347" s="64" t="s">
        <v>747</v>
      </c>
      <c r="I347" s="64" t="s">
        <v>724</v>
      </c>
      <c r="J347" s="64" t="s">
        <v>75</v>
      </c>
      <c r="K347" s="64" t="s">
        <v>725</v>
      </c>
      <c r="L347" s="64" t="s">
        <v>85</v>
      </c>
      <c r="M347" s="64" t="s">
        <v>1481</v>
      </c>
      <c r="N347" s="64" t="s">
        <v>1497</v>
      </c>
      <c r="O347" s="57">
        <f t="shared" si="16"/>
        <v>13</v>
      </c>
      <c r="P347" s="57" t="str">
        <f t="shared" si="17"/>
        <v>09-13</v>
      </c>
      <c r="Q347" s="64" t="str">
        <f t="shared" si="18"/>
        <v>090413 - Köpenick Süd</v>
      </c>
      <c r="R347" s="119"/>
      <c r="S347" s="119"/>
    </row>
    <row r="348" spans="1:19">
      <c r="A348" s="64" t="s">
        <v>85</v>
      </c>
      <c r="B348" s="64" t="s">
        <v>1481</v>
      </c>
      <c r="C348" s="64" t="s">
        <v>1498</v>
      </c>
      <c r="D348" s="64" t="s">
        <v>71</v>
      </c>
      <c r="E348" s="64" t="s">
        <v>1222</v>
      </c>
      <c r="F348" s="64" t="s">
        <v>746</v>
      </c>
      <c r="G348" s="64" t="s">
        <v>93</v>
      </c>
      <c r="H348" s="64" t="s">
        <v>747</v>
      </c>
      <c r="I348" s="64" t="s">
        <v>724</v>
      </c>
      <c r="J348" s="64" t="s">
        <v>75</v>
      </c>
      <c r="K348" s="64" t="s">
        <v>725</v>
      </c>
      <c r="L348" s="64" t="s">
        <v>85</v>
      </c>
      <c r="M348" s="64" t="s">
        <v>1481</v>
      </c>
      <c r="O348" s="57">
        <f t="shared" si="16"/>
        <v>13</v>
      </c>
      <c r="P348" s="57" t="str">
        <f t="shared" si="17"/>
        <v>09-13</v>
      </c>
      <c r="Q348" s="64" t="str">
        <f t="shared" si="18"/>
        <v>090413 - Köpenick Süd</v>
      </c>
      <c r="R348" s="119"/>
      <c r="S348" s="119"/>
    </row>
    <row r="349" spans="1:19">
      <c r="A349" s="64" t="s">
        <v>85</v>
      </c>
      <c r="B349" s="64" t="s">
        <v>1481</v>
      </c>
      <c r="C349" s="64" t="s">
        <v>1499</v>
      </c>
      <c r="D349" s="64" t="s">
        <v>69</v>
      </c>
      <c r="E349" s="64" t="s">
        <v>1224</v>
      </c>
      <c r="F349" s="64" t="s">
        <v>768</v>
      </c>
      <c r="G349" s="64" t="s">
        <v>95</v>
      </c>
      <c r="H349" s="64" t="s">
        <v>1223</v>
      </c>
      <c r="I349" s="64" t="s">
        <v>724</v>
      </c>
      <c r="J349" s="64" t="s">
        <v>75</v>
      </c>
      <c r="K349" s="64" t="s">
        <v>725</v>
      </c>
      <c r="L349" s="64" t="s">
        <v>85</v>
      </c>
      <c r="M349" s="64" t="s">
        <v>1481</v>
      </c>
      <c r="N349" s="64" t="s">
        <v>1500</v>
      </c>
      <c r="O349" s="57">
        <f t="shared" si="16"/>
        <v>14</v>
      </c>
      <c r="P349" s="57" t="str">
        <f t="shared" si="17"/>
        <v>09-14</v>
      </c>
      <c r="Q349" s="64" t="str">
        <f t="shared" si="18"/>
        <v>090414 - Allende-Viertel</v>
      </c>
      <c r="R349" s="119"/>
      <c r="S349" s="119"/>
    </row>
    <row r="350" spans="1:19">
      <c r="A350" s="64" t="s">
        <v>85</v>
      </c>
      <c r="B350" s="64" t="s">
        <v>1481</v>
      </c>
      <c r="C350" s="64" t="s">
        <v>1501</v>
      </c>
      <c r="D350" s="64" t="s">
        <v>71</v>
      </c>
      <c r="E350" s="64" t="s">
        <v>1225</v>
      </c>
      <c r="F350" s="64" t="s">
        <v>768</v>
      </c>
      <c r="G350" s="64" t="s">
        <v>95</v>
      </c>
      <c r="H350" s="64" t="s">
        <v>1223</v>
      </c>
      <c r="I350" s="64" t="s">
        <v>724</v>
      </c>
      <c r="J350" s="64" t="s">
        <v>75</v>
      </c>
      <c r="K350" s="64" t="s">
        <v>725</v>
      </c>
      <c r="L350" s="64" t="s">
        <v>85</v>
      </c>
      <c r="M350" s="64" t="s">
        <v>1481</v>
      </c>
      <c r="N350" s="64" t="s">
        <v>1502</v>
      </c>
      <c r="O350" s="57">
        <f t="shared" si="16"/>
        <v>14</v>
      </c>
      <c r="P350" s="57" t="str">
        <f t="shared" si="17"/>
        <v>09-14</v>
      </c>
      <c r="Q350" s="64" t="str">
        <f t="shared" si="18"/>
        <v>090414 - Allende-Viertel</v>
      </c>
      <c r="R350" s="119"/>
      <c r="S350" s="119"/>
    </row>
    <row r="351" spans="1:19">
      <c r="A351" s="64" t="s">
        <v>85</v>
      </c>
      <c r="B351" s="64" t="s">
        <v>1481</v>
      </c>
      <c r="C351" s="64" t="s">
        <v>767</v>
      </c>
      <c r="D351" s="64" t="s">
        <v>73</v>
      </c>
      <c r="E351" s="64" t="s">
        <v>1503</v>
      </c>
      <c r="F351" s="64" t="s">
        <v>768</v>
      </c>
      <c r="G351" s="64" t="s">
        <v>95</v>
      </c>
      <c r="H351" s="64" t="s">
        <v>1223</v>
      </c>
      <c r="I351" s="64" t="s">
        <v>724</v>
      </c>
      <c r="J351" s="64" t="s">
        <v>75</v>
      </c>
      <c r="K351" s="64" t="s">
        <v>725</v>
      </c>
      <c r="L351" s="64" t="s">
        <v>85</v>
      </c>
      <c r="M351" s="64" t="s">
        <v>1481</v>
      </c>
      <c r="N351" s="64" t="s">
        <v>1504</v>
      </c>
      <c r="O351" s="57">
        <f t="shared" si="16"/>
        <v>14</v>
      </c>
      <c r="P351" s="57" t="str">
        <f t="shared" si="17"/>
        <v>09-14</v>
      </c>
      <c r="Q351" s="64" t="str">
        <f t="shared" si="18"/>
        <v>090414 - Allende-Viertel</v>
      </c>
      <c r="R351" s="119"/>
      <c r="S351" s="119"/>
    </row>
    <row r="352" spans="1:19">
      <c r="A352" s="64" t="s">
        <v>85</v>
      </c>
      <c r="B352" s="64" t="s">
        <v>1481</v>
      </c>
      <c r="C352" s="64" t="s">
        <v>723</v>
      </c>
      <c r="D352" s="64" t="s">
        <v>69</v>
      </c>
      <c r="E352" s="64" t="s">
        <v>727</v>
      </c>
      <c r="F352" s="64" t="s">
        <v>726</v>
      </c>
      <c r="G352" s="64" t="s">
        <v>97</v>
      </c>
      <c r="H352" s="64" t="s">
        <v>727</v>
      </c>
      <c r="I352" s="64" t="s">
        <v>724</v>
      </c>
      <c r="J352" s="64" t="s">
        <v>75</v>
      </c>
      <c r="K352" s="64" t="s">
        <v>725</v>
      </c>
      <c r="L352" s="64" t="s">
        <v>85</v>
      </c>
      <c r="M352" s="64" t="s">
        <v>1481</v>
      </c>
      <c r="N352" s="64" t="s">
        <v>1505</v>
      </c>
      <c r="O352" s="57">
        <f t="shared" si="16"/>
        <v>15</v>
      </c>
      <c r="P352" s="57" t="str">
        <f t="shared" si="17"/>
        <v>09-15</v>
      </c>
      <c r="Q352" s="64" t="str">
        <f t="shared" si="18"/>
        <v>090415 - Altstadt Kietz</v>
      </c>
      <c r="R352" s="119"/>
      <c r="S352" s="119"/>
    </row>
    <row r="353" spans="1:19">
      <c r="A353" s="64" t="s">
        <v>85</v>
      </c>
      <c r="B353" s="64" t="s">
        <v>1481</v>
      </c>
      <c r="C353" s="64" t="s">
        <v>1506</v>
      </c>
      <c r="D353" s="64" t="s">
        <v>69</v>
      </c>
      <c r="E353" s="64" t="s">
        <v>1226</v>
      </c>
      <c r="F353" s="64" t="s">
        <v>1507</v>
      </c>
      <c r="G353" s="64" t="s">
        <v>99</v>
      </c>
      <c r="H353" s="64" t="s">
        <v>1226</v>
      </c>
      <c r="I353" s="64" t="s">
        <v>724</v>
      </c>
      <c r="J353" s="64" t="s">
        <v>75</v>
      </c>
      <c r="K353" s="64" t="s">
        <v>725</v>
      </c>
      <c r="L353" s="64" t="s">
        <v>85</v>
      </c>
      <c r="M353" s="64" t="s">
        <v>1481</v>
      </c>
      <c r="O353" s="57">
        <f t="shared" si="16"/>
        <v>16</v>
      </c>
      <c r="P353" s="57" t="str">
        <f t="shared" si="17"/>
        <v>09-16</v>
      </c>
      <c r="Q353" s="64" t="str">
        <f t="shared" si="18"/>
        <v>090416 - Müggelheim</v>
      </c>
      <c r="R353" s="119"/>
      <c r="S353" s="119"/>
    </row>
    <row r="354" spans="1:19">
      <c r="A354" s="64" t="s">
        <v>85</v>
      </c>
      <c r="B354" s="64" t="s">
        <v>1481</v>
      </c>
      <c r="C354" s="64" t="s">
        <v>1508</v>
      </c>
      <c r="D354" s="64" t="s">
        <v>69</v>
      </c>
      <c r="E354" s="64" t="s">
        <v>1227</v>
      </c>
      <c r="F354" s="64" t="s">
        <v>761</v>
      </c>
      <c r="G354" s="64" t="s">
        <v>101</v>
      </c>
      <c r="H354" s="64" t="s">
        <v>762</v>
      </c>
      <c r="I354" s="64" t="s">
        <v>734</v>
      </c>
      <c r="J354" s="64" t="s">
        <v>77</v>
      </c>
      <c r="K354" s="64" t="s">
        <v>735</v>
      </c>
      <c r="L354" s="64" t="s">
        <v>85</v>
      </c>
      <c r="M354" s="64" t="s">
        <v>1481</v>
      </c>
      <c r="O354" s="57">
        <f t="shared" si="16"/>
        <v>17</v>
      </c>
      <c r="P354" s="57" t="str">
        <f t="shared" si="17"/>
        <v>09-17</v>
      </c>
      <c r="Q354" s="64" t="str">
        <f t="shared" si="18"/>
        <v>090517 - Friedrichshagen</v>
      </c>
      <c r="R354" s="119"/>
      <c r="S354" s="119"/>
    </row>
    <row r="355" spans="1:19">
      <c r="A355" s="64" t="s">
        <v>85</v>
      </c>
      <c r="B355" s="64" t="s">
        <v>1481</v>
      </c>
      <c r="C355" s="64" t="s">
        <v>760</v>
      </c>
      <c r="D355" s="64" t="s">
        <v>71</v>
      </c>
      <c r="E355" s="64" t="s">
        <v>763</v>
      </c>
      <c r="F355" s="64" t="s">
        <v>761</v>
      </c>
      <c r="G355" s="64" t="s">
        <v>101</v>
      </c>
      <c r="H355" s="64" t="s">
        <v>762</v>
      </c>
      <c r="I355" s="64" t="s">
        <v>734</v>
      </c>
      <c r="J355" s="64" t="s">
        <v>77</v>
      </c>
      <c r="K355" s="64" t="s">
        <v>735</v>
      </c>
      <c r="L355" s="64" t="s">
        <v>85</v>
      </c>
      <c r="M355" s="64" t="s">
        <v>1481</v>
      </c>
      <c r="O355" s="57">
        <f t="shared" si="16"/>
        <v>17</v>
      </c>
      <c r="P355" s="57" t="str">
        <f t="shared" si="17"/>
        <v>09-17</v>
      </c>
      <c r="Q355" s="64" t="str">
        <f t="shared" si="18"/>
        <v>090517 - Friedrichshagen</v>
      </c>
      <c r="R355" s="119"/>
      <c r="S355" s="119"/>
    </row>
    <row r="356" spans="1:19">
      <c r="A356" s="64" t="s">
        <v>85</v>
      </c>
      <c r="B356" s="64" t="s">
        <v>1481</v>
      </c>
      <c r="C356" s="64" t="s">
        <v>753</v>
      </c>
      <c r="D356" s="64" t="s">
        <v>69</v>
      </c>
      <c r="E356" s="64" t="s">
        <v>755</v>
      </c>
      <c r="F356" s="64" t="s">
        <v>754</v>
      </c>
      <c r="G356" s="64" t="s">
        <v>779</v>
      </c>
      <c r="H356" s="64" t="s">
        <v>755</v>
      </c>
      <c r="I356" s="64" t="s">
        <v>734</v>
      </c>
      <c r="J356" s="64" t="s">
        <v>77</v>
      </c>
      <c r="K356" s="64" t="s">
        <v>735</v>
      </c>
      <c r="L356" s="64" t="s">
        <v>85</v>
      </c>
      <c r="M356" s="64" t="s">
        <v>1481</v>
      </c>
      <c r="O356" s="57">
        <f t="shared" si="16"/>
        <v>18</v>
      </c>
      <c r="P356" s="57" t="str">
        <f t="shared" si="17"/>
        <v>09-18</v>
      </c>
      <c r="Q356" s="64" t="str">
        <f t="shared" si="18"/>
        <v>090518 - Rahnsdorf/Hessenwinkel</v>
      </c>
      <c r="R356" s="119"/>
      <c r="S356" s="119"/>
    </row>
    <row r="357" spans="1:19">
      <c r="A357" s="64" t="s">
        <v>85</v>
      </c>
      <c r="B357" s="64" t="s">
        <v>1481</v>
      </c>
      <c r="C357" s="64" t="s">
        <v>733</v>
      </c>
      <c r="D357" s="64" t="s">
        <v>69</v>
      </c>
      <c r="E357" s="64" t="s">
        <v>737</v>
      </c>
      <c r="F357" s="64" t="s">
        <v>736</v>
      </c>
      <c r="G357" s="64" t="s">
        <v>307</v>
      </c>
      <c r="H357" s="64" t="s">
        <v>737</v>
      </c>
      <c r="I357" s="64" t="s">
        <v>734</v>
      </c>
      <c r="J357" s="64" t="s">
        <v>77</v>
      </c>
      <c r="K357" s="64" t="s">
        <v>735</v>
      </c>
      <c r="L357" s="64" t="s">
        <v>85</v>
      </c>
      <c r="M357" s="64" t="s">
        <v>1481</v>
      </c>
      <c r="O357" s="57">
        <f t="shared" si="16"/>
        <v>19</v>
      </c>
      <c r="P357" s="57" t="str">
        <f t="shared" si="17"/>
        <v>09-19</v>
      </c>
      <c r="Q357" s="64" t="str">
        <f t="shared" si="18"/>
        <v>090519 - Dammvorstadt</v>
      </c>
      <c r="R357" s="119"/>
      <c r="S357" s="119"/>
    </row>
    <row r="358" spans="1:19">
      <c r="A358" s="64" t="s">
        <v>85</v>
      </c>
      <c r="B358" s="64" t="s">
        <v>1481</v>
      </c>
      <c r="C358" s="64" t="s">
        <v>738</v>
      </c>
      <c r="D358" s="64" t="s">
        <v>69</v>
      </c>
      <c r="E358" s="64" t="s">
        <v>740</v>
      </c>
      <c r="F358" s="64" t="s">
        <v>739</v>
      </c>
      <c r="G358" s="64" t="s">
        <v>224</v>
      </c>
      <c r="H358" s="64" t="s">
        <v>740</v>
      </c>
      <c r="I358" s="64" t="s">
        <v>734</v>
      </c>
      <c r="J358" s="64" t="s">
        <v>77</v>
      </c>
      <c r="K358" s="64" t="s">
        <v>735</v>
      </c>
      <c r="L358" s="64" t="s">
        <v>85</v>
      </c>
      <c r="M358" s="64" t="s">
        <v>1481</v>
      </c>
      <c r="O358" s="57">
        <f t="shared" si="16"/>
        <v>20</v>
      </c>
      <c r="P358" s="57" t="str">
        <f t="shared" si="17"/>
        <v>09-20</v>
      </c>
      <c r="Q358" s="64" t="str">
        <f t="shared" si="18"/>
        <v>090520 - Köpenick Nord</v>
      </c>
      <c r="R358" s="119"/>
      <c r="S358" s="119"/>
    </row>
    <row r="359" spans="1:19">
      <c r="A359" s="64" t="s">
        <v>87</v>
      </c>
      <c r="B359" s="64" t="s">
        <v>1509</v>
      </c>
      <c r="C359" s="64" t="s">
        <v>809</v>
      </c>
      <c r="D359" s="64" t="s">
        <v>69</v>
      </c>
      <c r="E359" s="64" t="s">
        <v>1228</v>
      </c>
      <c r="F359" s="64" t="s">
        <v>782</v>
      </c>
      <c r="G359" s="64" t="s">
        <v>69</v>
      </c>
      <c r="H359" s="64" t="s">
        <v>783</v>
      </c>
      <c r="I359" s="64" t="s">
        <v>770</v>
      </c>
      <c r="J359" s="64" t="s">
        <v>69</v>
      </c>
      <c r="K359" s="64" t="s">
        <v>771</v>
      </c>
      <c r="L359" s="64" t="s">
        <v>87</v>
      </c>
      <c r="M359" s="64" t="s">
        <v>1509</v>
      </c>
      <c r="O359" s="57">
        <f t="shared" si="16"/>
        <v>1</v>
      </c>
      <c r="P359" s="57" t="str">
        <f t="shared" si="17"/>
        <v>10-1</v>
      </c>
      <c r="Q359" s="64" t="str">
        <f t="shared" si="18"/>
        <v>100101 - Marzahn Nord</v>
      </c>
      <c r="R359" s="119"/>
      <c r="S359" s="119"/>
    </row>
    <row r="360" spans="1:19">
      <c r="A360" s="64" t="s">
        <v>87</v>
      </c>
      <c r="B360" s="64" t="s">
        <v>1509</v>
      </c>
      <c r="C360" s="64" t="s">
        <v>781</v>
      </c>
      <c r="D360" s="64" t="s">
        <v>71</v>
      </c>
      <c r="E360" s="64" t="s">
        <v>1229</v>
      </c>
      <c r="F360" s="64" t="s">
        <v>782</v>
      </c>
      <c r="G360" s="64" t="s">
        <v>69</v>
      </c>
      <c r="H360" s="64" t="s">
        <v>783</v>
      </c>
      <c r="I360" s="64" t="s">
        <v>770</v>
      </c>
      <c r="J360" s="64" t="s">
        <v>69</v>
      </c>
      <c r="K360" s="64" t="s">
        <v>771</v>
      </c>
      <c r="L360" s="64" t="s">
        <v>87</v>
      </c>
      <c r="M360" s="64" t="s">
        <v>1509</v>
      </c>
      <c r="O360" s="57">
        <f t="shared" si="16"/>
        <v>1</v>
      </c>
      <c r="P360" s="57" t="str">
        <f t="shared" si="17"/>
        <v>10-1</v>
      </c>
      <c r="Q360" s="64" t="str">
        <f t="shared" si="18"/>
        <v>100101 - Marzahn Nord</v>
      </c>
      <c r="R360" s="119"/>
      <c r="S360" s="119"/>
    </row>
    <row r="361" spans="1:19">
      <c r="A361" s="64" t="s">
        <v>87</v>
      </c>
      <c r="B361" s="64" t="s">
        <v>1509</v>
      </c>
      <c r="C361" s="64" t="s">
        <v>810</v>
      </c>
      <c r="D361" s="64" t="s">
        <v>73</v>
      </c>
      <c r="E361" s="64" t="s">
        <v>1230</v>
      </c>
      <c r="F361" s="64" t="s">
        <v>772</v>
      </c>
      <c r="G361" s="64" t="s">
        <v>71</v>
      </c>
      <c r="H361" s="64" t="s">
        <v>773</v>
      </c>
      <c r="I361" s="64" t="s">
        <v>770</v>
      </c>
      <c r="J361" s="64" t="s">
        <v>69</v>
      </c>
      <c r="K361" s="64" t="s">
        <v>771</v>
      </c>
      <c r="L361" s="64" t="s">
        <v>87</v>
      </c>
      <c r="M361" s="64" t="s">
        <v>1509</v>
      </c>
      <c r="O361" s="57">
        <f t="shared" si="16"/>
        <v>2</v>
      </c>
      <c r="P361" s="57" t="str">
        <f t="shared" si="17"/>
        <v>10-2</v>
      </c>
      <c r="Q361" s="64" t="str">
        <f t="shared" si="18"/>
        <v>100102 - Marzahn Mitte</v>
      </c>
      <c r="R361" s="119"/>
      <c r="S361" s="119"/>
    </row>
    <row r="362" spans="1:19">
      <c r="A362" s="64" t="s">
        <v>87</v>
      </c>
      <c r="B362" s="64" t="s">
        <v>1509</v>
      </c>
      <c r="C362" s="64" t="s">
        <v>811</v>
      </c>
      <c r="D362" s="64" t="s">
        <v>75</v>
      </c>
      <c r="E362" s="64" t="s">
        <v>1231</v>
      </c>
      <c r="F362" s="64" t="s">
        <v>772</v>
      </c>
      <c r="G362" s="64" t="s">
        <v>71</v>
      </c>
      <c r="H362" s="64" t="s">
        <v>773</v>
      </c>
      <c r="I362" s="64" t="s">
        <v>770</v>
      </c>
      <c r="J362" s="64" t="s">
        <v>69</v>
      </c>
      <c r="K362" s="64" t="s">
        <v>771</v>
      </c>
      <c r="L362" s="64" t="s">
        <v>87</v>
      </c>
      <c r="M362" s="64" t="s">
        <v>1509</v>
      </c>
      <c r="O362" s="57">
        <f t="shared" si="16"/>
        <v>2</v>
      </c>
      <c r="P362" s="57" t="str">
        <f t="shared" si="17"/>
        <v>10-2</v>
      </c>
      <c r="Q362" s="64" t="str">
        <f t="shared" si="18"/>
        <v>100102 - Marzahn Mitte</v>
      </c>
      <c r="R362" s="119"/>
      <c r="S362" s="119"/>
    </row>
    <row r="363" spans="1:19">
      <c r="A363" s="64" t="s">
        <v>87</v>
      </c>
      <c r="B363" s="64" t="s">
        <v>1509</v>
      </c>
      <c r="C363" s="64" t="s">
        <v>831</v>
      </c>
      <c r="D363" s="64" t="s">
        <v>77</v>
      </c>
      <c r="E363" s="64" t="s">
        <v>1232</v>
      </c>
      <c r="F363" s="64" t="s">
        <v>772</v>
      </c>
      <c r="G363" s="64" t="s">
        <v>71</v>
      </c>
      <c r="H363" s="64" t="s">
        <v>773</v>
      </c>
      <c r="I363" s="64" t="s">
        <v>770</v>
      </c>
      <c r="J363" s="64" t="s">
        <v>69</v>
      </c>
      <c r="K363" s="64" t="s">
        <v>771</v>
      </c>
      <c r="L363" s="64" t="s">
        <v>87</v>
      </c>
      <c r="M363" s="64" t="s">
        <v>1509</v>
      </c>
      <c r="O363" s="57">
        <f t="shared" si="16"/>
        <v>2</v>
      </c>
      <c r="P363" s="57" t="str">
        <f t="shared" si="17"/>
        <v>10-2</v>
      </c>
      <c r="Q363" s="64" t="str">
        <f t="shared" si="18"/>
        <v>100102 - Marzahn Mitte</v>
      </c>
      <c r="R363" s="119"/>
      <c r="S363" s="119"/>
    </row>
    <row r="364" spans="1:19">
      <c r="A364" s="64" t="s">
        <v>87</v>
      </c>
      <c r="B364" s="64" t="s">
        <v>1509</v>
      </c>
      <c r="C364" s="64" t="s">
        <v>784</v>
      </c>
      <c r="D364" s="64" t="s">
        <v>79</v>
      </c>
      <c r="E364" s="64" t="s">
        <v>785</v>
      </c>
      <c r="F364" s="64" t="s">
        <v>772</v>
      </c>
      <c r="G364" s="64" t="s">
        <v>71</v>
      </c>
      <c r="H364" s="64" t="s">
        <v>773</v>
      </c>
      <c r="I364" s="64" t="s">
        <v>770</v>
      </c>
      <c r="J364" s="64" t="s">
        <v>69</v>
      </c>
      <c r="K364" s="64" t="s">
        <v>771</v>
      </c>
      <c r="L364" s="64" t="s">
        <v>87</v>
      </c>
      <c r="M364" s="64" t="s">
        <v>1509</v>
      </c>
      <c r="O364" s="57">
        <f t="shared" si="16"/>
        <v>2</v>
      </c>
      <c r="P364" s="57" t="str">
        <f t="shared" si="17"/>
        <v>10-2</v>
      </c>
      <c r="Q364" s="64" t="str">
        <f t="shared" si="18"/>
        <v>100102 - Marzahn Mitte</v>
      </c>
      <c r="R364" s="119"/>
      <c r="S364" s="119"/>
    </row>
    <row r="365" spans="1:19">
      <c r="A365" s="64" t="s">
        <v>87</v>
      </c>
      <c r="B365" s="64" t="s">
        <v>1509</v>
      </c>
      <c r="C365" s="64" t="s">
        <v>769</v>
      </c>
      <c r="D365" s="64" t="s">
        <v>81</v>
      </c>
      <c r="E365" s="64" t="s">
        <v>774</v>
      </c>
      <c r="F365" s="64" t="s">
        <v>772</v>
      </c>
      <c r="G365" s="64" t="s">
        <v>71</v>
      </c>
      <c r="H365" s="64" t="s">
        <v>773</v>
      </c>
      <c r="I365" s="64" t="s">
        <v>770</v>
      </c>
      <c r="J365" s="64" t="s">
        <v>69</v>
      </c>
      <c r="K365" s="64" t="s">
        <v>771</v>
      </c>
      <c r="L365" s="64" t="s">
        <v>87</v>
      </c>
      <c r="M365" s="64" t="s">
        <v>1509</v>
      </c>
      <c r="O365" s="57">
        <f t="shared" si="16"/>
        <v>2</v>
      </c>
      <c r="P365" s="57" t="str">
        <f t="shared" si="17"/>
        <v>10-2</v>
      </c>
      <c r="Q365" s="64" t="str">
        <f t="shared" si="18"/>
        <v>100102 - Marzahn Mitte</v>
      </c>
      <c r="R365" s="119"/>
      <c r="S365" s="119"/>
    </row>
    <row r="366" spans="1:19">
      <c r="A366" s="64" t="s">
        <v>87</v>
      </c>
      <c r="B366" s="64" t="s">
        <v>1509</v>
      </c>
      <c r="C366" s="64" t="s">
        <v>1510</v>
      </c>
      <c r="D366" s="64" t="s">
        <v>83</v>
      </c>
      <c r="E366" s="64" t="s">
        <v>1233</v>
      </c>
      <c r="F366" s="64" t="s">
        <v>776</v>
      </c>
      <c r="G366" s="64" t="s">
        <v>73</v>
      </c>
      <c r="H366" s="64" t="s">
        <v>777</v>
      </c>
      <c r="I366" s="64" t="s">
        <v>770</v>
      </c>
      <c r="J366" s="64" t="s">
        <v>69</v>
      </c>
      <c r="K366" s="64" t="s">
        <v>771</v>
      </c>
      <c r="L366" s="64" t="s">
        <v>87</v>
      </c>
      <c r="M366" s="64" t="s">
        <v>1509</v>
      </c>
      <c r="O366" s="57">
        <f t="shared" si="16"/>
        <v>3</v>
      </c>
      <c r="P366" s="57" t="str">
        <f t="shared" si="17"/>
        <v>10-3</v>
      </c>
      <c r="Q366" s="64" t="str">
        <f t="shared" si="18"/>
        <v>100103 - Marzahn Süd</v>
      </c>
      <c r="R366" s="119"/>
      <c r="S366" s="119"/>
    </row>
    <row r="367" spans="1:19">
      <c r="A367" s="64" t="s">
        <v>87</v>
      </c>
      <c r="B367" s="64" t="s">
        <v>1509</v>
      </c>
      <c r="C367" s="64" t="s">
        <v>1511</v>
      </c>
      <c r="D367" s="64" t="s">
        <v>85</v>
      </c>
      <c r="E367" s="64" t="s">
        <v>1234</v>
      </c>
      <c r="F367" s="64" t="s">
        <v>776</v>
      </c>
      <c r="G367" s="64" t="s">
        <v>73</v>
      </c>
      <c r="H367" s="64" t="s">
        <v>777</v>
      </c>
      <c r="I367" s="64" t="s">
        <v>770</v>
      </c>
      <c r="J367" s="64" t="s">
        <v>69</v>
      </c>
      <c r="K367" s="64" t="s">
        <v>771</v>
      </c>
      <c r="L367" s="64" t="s">
        <v>87</v>
      </c>
      <c r="M367" s="64" t="s">
        <v>1509</v>
      </c>
      <c r="O367" s="57">
        <f t="shared" si="16"/>
        <v>3</v>
      </c>
      <c r="P367" s="57" t="str">
        <f t="shared" si="17"/>
        <v>10-3</v>
      </c>
      <c r="Q367" s="64" t="str">
        <f t="shared" si="18"/>
        <v>100103 - Marzahn Süd</v>
      </c>
      <c r="R367" s="119"/>
      <c r="S367" s="119"/>
    </row>
    <row r="368" spans="1:19">
      <c r="A368" s="64" t="s">
        <v>87</v>
      </c>
      <c r="B368" s="64" t="s">
        <v>1509</v>
      </c>
      <c r="C368" s="64" t="s">
        <v>775</v>
      </c>
      <c r="D368" s="64" t="s">
        <v>87</v>
      </c>
      <c r="E368" s="64" t="s">
        <v>778</v>
      </c>
      <c r="F368" s="64" t="s">
        <v>776</v>
      </c>
      <c r="G368" s="64" t="s">
        <v>73</v>
      </c>
      <c r="H368" s="64" t="s">
        <v>777</v>
      </c>
      <c r="I368" s="64" t="s">
        <v>770</v>
      </c>
      <c r="J368" s="64" t="s">
        <v>69</v>
      </c>
      <c r="K368" s="64" t="s">
        <v>771</v>
      </c>
      <c r="L368" s="64" t="s">
        <v>87</v>
      </c>
      <c r="M368" s="64" t="s">
        <v>1509</v>
      </c>
      <c r="O368" s="57">
        <f t="shared" ref="O368:O431" si="19">IF(AND(L368=L367,F368=F367),O367,IF(L368=L367,O367+1,1))</f>
        <v>3</v>
      </c>
      <c r="P368" s="57" t="str">
        <f t="shared" si="17"/>
        <v>10-3</v>
      </c>
      <c r="Q368" s="64" t="str">
        <f t="shared" si="18"/>
        <v>100103 - Marzahn Süd</v>
      </c>
      <c r="R368" s="119"/>
      <c r="S368" s="119"/>
    </row>
    <row r="369" spans="1:19">
      <c r="A369" s="64" t="s">
        <v>87</v>
      </c>
      <c r="B369" s="64" t="s">
        <v>1509</v>
      </c>
      <c r="C369" s="64" t="s">
        <v>818</v>
      </c>
      <c r="D369" s="64" t="s">
        <v>89</v>
      </c>
      <c r="E369" s="64" t="s">
        <v>819</v>
      </c>
      <c r="F369" s="64" t="s">
        <v>776</v>
      </c>
      <c r="G369" s="64" t="s">
        <v>73</v>
      </c>
      <c r="H369" s="64" t="s">
        <v>777</v>
      </c>
      <c r="I369" s="64" t="s">
        <v>770</v>
      </c>
      <c r="J369" s="64" t="s">
        <v>69</v>
      </c>
      <c r="K369" s="64" t="s">
        <v>771</v>
      </c>
      <c r="L369" s="64" t="s">
        <v>87</v>
      </c>
      <c r="M369" s="64" t="s">
        <v>1509</v>
      </c>
      <c r="O369" s="57">
        <f t="shared" si="19"/>
        <v>3</v>
      </c>
      <c r="P369" s="57" t="str">
        <f t="shared" si="17"/>
        <v>10-3</v>
      </c>
      <c r="Q369" s="64" t="str">
        <f t="shared" si="18"/>
        <v>100103 - Marzahn Süd</v>
      </c>
      <c r="R369" s="119"/>
      <c r="S369" s="119"/>
    </row>
    <row r="370" spans="1:19">
      <c r="A370" s="64" t="s">
        <v>87</v>
      </c>
      <c r="B370" s="64" t="s">
        <v>1509</v>
      </c>
      <c r="C370" s="64" t="s">
        <v>832</v>
      </c>
      <c r="D370" s="64" t="s">
        <v>91</v>
      </c>
      <c r="E370" s="64" t="s">
        <v>795</v>
      </c>
      <c r="F370" s="64" t="s">
        <v>789</v>
      </c>
      <c r="G370" s="64" t="s">
        <v>75</v>
      </c>
      <c r="H370" s="64" t="s">
        <v>790</v>
      </c>
      <c r="I370" s="64" t="s">
        <v>787</v>
      </c>
      <c r="J370" s="64" t="s">
        <v>71</v>
      </c>
      <c r="K370" s="64" t="s">
        <v>788</v>
      </c>
      <c r="L370" s="64" t="s">
        <v>87</v>
      </c>
      <c r="M370" s="64" t="s">
        <v>1509</v>
      </c>
      <c r="O370" s="57">
        <f t="shared" si="19"/>
        <v>4</v>
      </c>
      <c r="P370" s="57" t="str">
        <f t="shared" si="17"/>
        <v>10-4</v>
      </c>
      <c r="Q370" s="64" t="str">
        <f t="shared" si="18"/>
        <v>100204 - Hellersdorf Nord</v>
      </c>
      <c r="R370" s="119"/>
      <c r="S370" s="119"/>
    </row>
    <row r="371" spans="1:19">
      <c r="A371" s="64" t="s">
        <v>87</v>
      </c>
      <c r="B371" s="64" t="s">
        <v>1509</v>
      </c>
      <c r="C371" s="64" t="s">
        <v>793</v>
      </c>
      <c r="D371" s="64" t="s">
        <v>93</v>
      </c>
      <c r="E371" s="64" t="s">
        <v>794</v>
      </c>
      <c r="F371" s="64" t="s">
        <v>789</v>
      </c>
      <c r="G371" s="64" t="s">
        <v>75</v>
      </c>
      <c r="H371" s="64" t="s">
        <v>790</v>
      </c>
      <c r="I371" s="64" t="s">
        <v>787</v>
      </c>
      <c r="J371" s="64" t="s">
        <v>71</v>
      </c>
      <c r="K371" s="64" t="s">
        <v>788</v>
      </c>
      <c r="L371" s="64" t="s">
        <v>87</v>
      </c>
      <c r="M371" s="64" t="s">
        <v>1509</v>
      </c>
      <c r="O371" s="57">
        <f t="shared" si="19"/>
        <v>4</v>
      </c>
      <c r="P371" s="57" t="str">
        <f t="shared" si="17"/>
        <v>10-4</v>
      </c>
      <c r="Q371" s="64" t="str">
        <f t="shared" si="18"/>
        <v>100204 - Hellersdorf Nord</v>
      </c>
      <c r="R371" s="119"/>
      <c r="S371" s="119"/>
    </row>
    <row r="372" spans="1:19">
      <c r="A372" s="64" t="s">
        <v>87</v>
      </c>
      <c r="B372" s="64" t="s">
        <v>1509</v>
      </c>
      <c r="C372" s="64" t="s">
        <v>1512</v>
      </c>
      <c r="D372" s="64" t="s">
        <v>95</v>
      </c>
      <c r="E372" s="64" t="s">
        <v>1235</v>
      </c>
      <c r="F372" s="64" t="s">
        <v>789</v>
      </c>
      <c r="G372" s="64" t="s">
        <v>75</v>
      </c>
      <c r="H372" s="64" t="s">
        <v>790</v>
      </c>
      <c r="I372" s="64" t="s">
        <v>787</v>
      </c>
      <c r="J372" s="64" t="s">
        <v>71</v>
      </c>
      <c r="K372" s="64" t="s">
        <v>788</v>
      </c>
      <c r="L372" s="64" t="s">
        <v>87</v>
      </c>
      <c r="M372" s="64" t="s">
        <v>1509</v>
      </c>
      <c r="O372" s="57">
        <f t="shared" si="19"/>
        <v>4</v>
      </c>
      <c r="P372" s="57" t="str">
        <f t="shared" si="17"/>
        <v>10-4</v>
      </c>
      <c r="Q372" s="64" t="str">
        <f t="shared" si="18"/>
        <v>100204 - Hellersdorf Nord</v>
      </c>
      <c r="R372" s="119"/>
      <c r="S372" s="119"/>
    </row>
    <row r="373" spans="1:19">
      <c r="A373" s="64" t="s">
        <v>87</v>
      </c>
      <c r="B373" s="64" t="s">
        <v>1509</v>
      </c>
      <c r="C373" s="64" t="s">
        <v>786</v>
      </c>
      <c r="D373" s="64" t="s">
        <v>97</v>
      </c>
      <c r="E373" s="64" t="s">
        <v>791</v>
      </c>
      <c r="F373" s="64" t="s">
        <v>789</v>
      </c>
      <c r="G373" s="64" t="s">
        <v>75</v>
      </c>
      <c r="H373" s="64" t="s">
        <v>790</v>
      </c>
      <c r="I373" s="64" t="s">
        <v>787</v>
      </c>
      <c r="J373" s="64" t="s">
        <v>71</v>
      </c>
      <c r="K373" s="64" t="s">
        <v>788</v>
      </c>
      <c r="L373" s="64" t="s">
        <v>87</v>
      </c>
      <c r="M373" s="64" t="s">
        <v>1509</v>
      </c>
      <c r="O373" s="57">
        <f t="shared" si="19"/>
        <v>4</v>
      </c>
      <c r="P373" s="57" t="str">
        <f t="shared" si="17"/>
        <v>10-4</v>
      </c>
      <c r="Q373" s="64" t="str">
        <f t="shared" si="18"/>
        <v>100204 - Hellersdorf Nord</v>
      </c>
      <c r="R373" s="119"/>
      <c r="S373" s="119"/>
    </row>
    <row r="374" spans="1:19">
      <c r="A374" s="64" t="s">
        <v>87</v>
      </c>
      <c r="B374" s="64" t="s">
        <v>1509</v>
      </c>
      <c r="C374" s="64" t="s">
        <v>1513</v>
      </c>
      <c r="D374" s="64" t="s">
        <v>99</v>
      </c>
      <c r="E374" s="64" t="s">
        <v>1236</v>
      </c>
      <c r="F374" s="64" t="s">
        <v>789</v>
      </c>
      <c r="G374" s="64" t="s">
        <v>75</v>
      </c>
      <c r="H374" s="64" t="s">
        <v>790</v>
      </c>
      <c r="I374" s="64" t="s">
        <v>787</v>
      </c>
      <c r="J374" s="64" t="s">
        <v>71</v>
      </c>
      <c r="K374" s="64" t="s">
        <v>788</v>
      </c>
      <c r="L374" s="64" t="s">
        <v>87</v>
      </c>
      <c r="M374" s="64" t="s">
        <v>1509</v>
      </c>
      <c r="O374" s="57">
        <f t="shared" si="19"/>
        <v>4</v>
      </c>
      <c r="P374" s="57" t="str">
        <f t="shared" si="17"/>
        <v>10-4</v>
      </c>
      <c r="Q374" s="64" t="str">
        <f t="shared" si="18"/>
        <v>100204 - Hellersdorf Nord</v>
      </c>
      <c r="R374" s="119"/>
      <c r="S374" s="119"/>
    </row>
    <row r="375" spans="1:19">
      <c r="A375" s="64" t="s">
        <v>87</v>
      </c>
      <c r="B375" s="64" t="s">
        <v>1509</v>
      </c>
      <c r="C375" s="64" t="s">
        <v>808</v>
      </c>
      <c r="D375" s="64" t="s">
        <v>101</v>
      </c>
      <c r="E375" s="64" t="s">
        <v>1237</v>
      </c>
      <c r="F375" s="64" t="s">
        <v>805</v>
      </c>
      <c r="G375" s="64" t="s">
        <v>77</v>
      </c>
      <c r="H375" s="64" t="s">
        <v>806</v>
      </c>
      <c r="I375" s="64" t="s">
        <v>787</v>
      </c>
      <c r="J375" s="64" t="s">
        <v>71</v>
      </c>
      <c r="K375" s="64" t="s">
        <v>788</v>
      </c>
      <c r="L375" s="64" t="s">
        <v>87</v>
      </c>
      <c r="M375" s="64" t="s">
        <v>1509</v>
      </c>
      <c r="O375" s="57">
        <f t="shared" si="19"/>
        <v>5</v>
      </c>
      <c r="P375" s="57" t="str">
        <f t="shared" si="17"/>
        <v>10-5</v>
      </c>
      <c r="Q375" s="64" t="str">
        <f t="shared" si="18"/>
        <v>100205 - Hellersdorf Ost</v>
      </c>
      <c r="R375" s="119"/>
      <c r="S375" s="119"/>
    </row>
    <row r="376" spans="1:19">
      <c r="A376" s="64" t="s">
        <v>87</v>
      </c>
      <c r="B376" s="64" t="s">
        <v>1509</v>
      </c>
      <c r="C376" s="64" t="s">
        <v>826</v>
      </c>
      <c r="D376" s="64" t="s">
        <v>779</v>
      </c>
      <c r="E376" s="64" t="s">
        <v>827</v>
      </c>
      <c r="F376" s="64" t="s">
        <v>805</v>
      </c>
      <c r="G376" s="64" t="s">
        <v>77</v>
      </c>
      <c r="H376" s="64" t="s">
        <v>806</v>
      </c>
      <c r="I376" s="64" t="s">
        <v>787</v>
      </c>
      <c r="J376" s="64" t="s">
        <v>71</v>
      </c>
      <c r="K376" s="64" t="s">
        <v>788</v>
      </c>
      <c r="L376" s="64" t="s">
        <v>87</v>
      </c>
      <c r="M376" s="64" t="s">
        <v>1509</v>
      </c>
      <c r="O376" s="57">
        <f t="shared" si="19"/>
        <v>5</v>
      </c>
      <c r="P376" s="57" t="str">
        <f t="shared" si="17"/>
        <v>10-5</v>
      </c>
      <c r="Q376" s="64" t="str">
        <f t="shared" si="18"/>
        <v>100205 - Hellersdorf Ost</v>
      </c>
      <c r="R376" s="119"/>
      <c r="S376" s="119"/>
    </row>
    <row r="377" spans="1:19">
      <c r="A377" s="64" t="s">
        <v>87</v>
      </c>
      <c r="B377" s="64" t="s">
        <v>1509</v>
      </c>
      <c r="C377" s="64" t="s">
        <v>804</v>
      </c>
      <c r="D377" s="64" t="s">
        <v>307</v>
      </c>
      <c r="E377" s="64" t="s">
        <v>807</v>
      </c>
      <c r="F377" s="64" t="s">
        <v>805</v>
      </c>
      <c r="G377" s="64" t="s">
        <v>77</v>
      </c>
      <c r="H377" s="64" t="s">
        <v>806</v>
      </c>
      <c r="I377" s="64" t="s">
        <v>787</v>
      </c>
      <c r="J377" s="64" t="s">
        <v>71</v>
      </c>
      <c r="K377" s="64" t="s">
        <v>788</v>
      </c>
      <c r="L377" s="64" t="s">
        <v>87</v>
      </c>
      <c r="M377" s="64" t="s">
        <v>1509</v>
      </c>
      <c r="O377" s="57">
        <f t="shared" si="19"/>
        <v>5</v>
      </c>
      <c r="P377" s="57" t="str">
        <f t="shared" si="17"/>
        <v>10-5</v>
      </c>
      <c r="Q377" s="64" t="str">
        <f t="shared" si="18"/>
        <v>100205 - Hellersdorf Ost</v>
      </c>
      <c r="R377" s="119"/>
      <c r="S377" s="119"/>
    </row>
    <row r="378" spans="1:19">
      <c r="A378" s="64" t="s">
        <v>87</v>
      </c>
      <c r="B378" s="64" t="s">
        <v>1509</v>
      </c>
      <c r="C378" s="64" t="s">
        <v>822</v>
      </c>
      <c r="D378" s="64" t="s">
        <v>224</v>
      </c>
      <c r="E378" s="64" t="s">
        <v>1238</v>
      </c>
      <c r="F378" s="64" t="s">
        <v>797</v>
      </c>
      <c r="G378" s="64" t="s">
        <v>79</v>
      </c>
      <c r="H378" s="64" t="s">
        <v>798</v>
      </c>
      <c r="I378" s="64" t="s">
        <v>787</v>
      </c>
      <c r="J378" s="64" t="s">
        <v>71</v>
      </c>
      <c r="K378" s="64" t="s">
        <v>788</v>
      </c>
      <c r="L378" s="64" t="s">
        <v>87</v>
      </c>
      <c r="M378" s="64" t="s">
        <v>1509</v>
      </c>
      <c r="O378" s="57">
        <f t="shared" si="19"/>
        <v>6</v>
      </c>
      <c r="P378" s="57" t="str">
        <f t="shared" si="17"/>
        <v>10-6</v>
      </c>
      <c r="Q378" s="64" t="str">
        <f t="shared" si="18"/>
        <v>100206 - Hellersdorf Süd</v>
      </c>
      <c r="R378" s="119"/>
      <c r="S378" s="119"/>
    </row>
    <row r="379" spans="1:19">
      <c r="A379" s="64" t="s">
        <v>87</v>
      </c>
      <c r="B379" s="64" t="s">
        <v>1509</v>
      </c>
      <c r="C379" s="64" t="s">
        <v>820</v>
      </c>
      <c r="D379" s="64" t="s">
        <v>242</v>
      </c>
      <c r="E379" s="64" t="s">
        <v>821</v>
      </c>
      <c r="F379" s="64" t="s">
        <v>797</v>
      </c>
      <c r="G379" s="64" t="s">
        <v>79</v>
      </c>
      <c r="H379" s="64" t="s">
        <v>798</v>
      </c>
      <c r="I379" s="64" t="s">
        <v>787</v>
      </c>
      <c r="J379" s="64" t="s">
        <v>71</v>
      </c>
      <c r="K379" s="64" t="s">
        <v>788</v>
      </c>
      <c r="L379" s="64" t="s">
        <v>87</v>
      </c>
      <c r="M379" s="64" t="s">
        <v>1509</v>
      </c>
      <c r="O379" s="57">
        <f t="shared" si="19"/>
        <v>6</v>
      </c>
      <c r="P379" s="57" t="str">
        <f t="shared" si="17"/>
        <v>10-6</v>
      </c>
      <c r="Q379" s="64" t="str">
        <f t="shared" si="18"/>
        <v>100206 - Hellersdorf Süd</v>
      </c>
      <c r="R379" s="119"/>
      <c r="S379" s="119"/>
    </row>
    <row r="380" spans="1:19">
      <c r="A380" s="64" t="s">
        <v>87</v>
      </c>
      <c r="B380" s="64" t="s">
        <v>1509</v>
      </c>
      <c r="C380" s="64" t="s">
        <v>796</v>
      </c>
      <c r="D380" s="64" t="s">
        <v>238</v>
      </c>
      <c r="E380" s="64" t="s">
        <v>1239</v>
      </c>
      <c r="F380" s="64" t="s">
        <v>797</v>
      </c>
      <c r="G380" s="64" t="s">
        <v>79</v>
      </c>
      <c r="H380" s="64" t="s">
        <v>798</v>
      </c>
      <c r="I380" s="64" t="s">
        <v>787</v>
      </c>
      <c r="J380" s="64" t="s">
        <v>71</v>
      </c>
      <c r="K380" s="64" t="s">
        <v>788</v>
      </c>
      <c r="L380" s="64" t="s">
        <v>87</v>
      </c>
      <c r="M380" s="64" t="s">
        <v>1509</v>
      </c>
      <c r="O380" s="57">
        <f t="shared" si="19"/>
        <v>6</v>
      </c>
      <c r="P380" s="57" t="str">
        <f t="shared" si="17"/>
        <v>10-6</v>
      </c>
      <c r="Q380" s="64" t="str">
        <f t="shared" si="18"/>
        <v>100206 - Hellersdorf Süd</v>
      </c>
      <c r="R380" s="119"/>
      <c r="S380" s="119"/>
    </row>
    <row r="381" spans="1:19">
      <c r="A381" s="64" t="s">
        <v>87</v>
      </c>
      <c r="B381" s="64" t="s">
        <v>1509</v>
      </c>
      <c r="C381" s="64" t="s">
        <v>1514</v>
      </c>
      <c r="D381" s="64" t="s">
        <v>628</v>
      </c>
      <c r="E381" s="64" t="s">
        <v>1240</v>
      </c>
      <c r="F381" s="64" t="s">
        <v>797</v>
      </c>
      <c r="G381" s="64" t="s">
        <v>79</v>
      </c>
      <c r="H381" s="64" t="s">
        <v>798</v>
      </c>
      <c r="I381" s="64" t="s">
        <v>787</v>
      </c>
      <c r="J381" s="64" t="s">
        <v>71</v>
      </c>
      <c r="K381" s="64" t="s">
        <v>788</v>
      </c>
      <c r="L381" s="64" t="s">
        <v>87</v>
      </c>
      <c r="M381" s="64" t="s">
        <v>1509</v>
      </c>
      <c r="O381" s="57">
        <f t="shared" si="19"/>
        <v>6</v>
      </c>
      <c r="P381" s="57" t="str">
        <f t="shared" si="17"/>
        <v>10-6</v>
      </c>
      <c r="Q381" s="64" t="str">
        <f t="shared" si="18"/>
        <v>100206 - Hellersdorf Süd</v>
      </c>
      <c r="R381" s="119"/>
      <c r="S381" s="119"/>
    </row>
    <row r="382" spans="1:19">
      <c r="A382" s="64" t="s">
        <v>87</v>
      </c>
      <c r="B382" s="64" t="s">
        <v>1509</v>
      </c>
      <c r="C382" s="64" t="s">
        <v>1515</v>
      </c>
      <c r="D382" s="64" t="s">
        <v>1324</v>
      </c>
      <c r="E382" s="64" t="s">
        <v>1241</v>
      </c>
      <c r="F382" s="64" t="s">
        <v>815</v>
      </c>
      <c r="G382" s="64" t="s">
        <v>81</v>
      </c>
      <c r="H382" s="64" t="s">
        <v>814</v>
      </c>
      <c r="I382" s="64" t="s">
        <v>813</v>
      </c>
      <c r="J382" s="64" t="s">
        <v>73</v>
      </c>
      <c r="K382" s="64" t="s">
        <v>814</v>
      </c>
      <c r="L382" s="64" t="s">
        <v>87</v>
      </c>
      <c r="M382" s="64" t="s">
        <v>1509</v>
      </c>
      <c r="O382" s="57">
        <f t="shared" si="19"/>
        <v>7</v>
      </c>
      <c r="P382" s="57" t="str">
        <f t="shared" si="17"/>
        <v>10-7</v>
      </c>
      <c r="Q382" s="64" t="str">
        <f t="shared" si="18"/>
        <v>100307 - Biesdorf</v>
      </c>
      <c r="R382" s="119"/>
      <c r="S382" s="119"/>
    </row>
    <row r="383" spans="1:19">
      <c r="A383" s="64" t="s">
        <v>87</v>
      </c>
      <c r="B383" s="64" t="s">
        <v>1509</v>
      </c>
      <c r="C383" s="64" t="s">
        <v>816</v>
      </c>
      <c r="D383" s="64" t="s">
        <v>250</v>
      </c>
      <c r="E383" s="64" t="s">
        <v>817</v>
      </c>
      <c r="F383" s="64" t="s">
        <v>815</v>
      </c>
      <c r="G383" s="64" t="s">
        <v>81</v>
      </c>
      <c r="H383" s="64" t="s">
        <v>814</v>
      </c>
      <c r="I383" s="64" t="s">
        <v>813</v>
      </c>
      <c r="J383" s="64" t="s">
        <v>73</v>
      </c>
      <c r="K383" s="64" t="s">
        <v>814</v>
      </c>
      <c r="L383" s="64" t="s">
        <v>87</v>
      </c>
      <c r="M383" s="64" t="s">
        <v>1509</v>
      </c>
      <c r="O383" s="57">
        <f t="shared" si="19"/>
        <v>7</v>
      </c>
      <c r="P383" s="57" t="str">
        <f t="shared" si="17"/>
        <v>10-7</v>
      </c>
      <c r="Q383" s="64" t="str">
        <f t="shared" si="18"/>
        <v>100307 - Biesdorf</v>
      </c>
      <c r="R383" s="119"/>
      <c r="S383" s="119"/>
    </row>
    <row r="384" spans="1:19">
      <c r="A384" s="64" t="s">
        <v>87</v>
      </c>
      <c r="B384" s="64" t="s">
        <v>1509</v>
      </c>
      <c r="C384" s="64" t="s">
        <v>1516</v>
      </c>
      <c r="D384" s="64" t="s">
        <v>210</v>
      </c>
      <c r="E384" s="64" t="s">
        <v>1242</v>
      </c>
      <c r="F384" s="64" t="s">
        <v>815</v>
      </c>
      <c r="G384" s="64" t="s">
        <v>81</v>
      </c>
      <c r="H384" s="64" t="s">
        <v>814</v>
      </c>
      <c r="I384" s="64" t="s">
        <v>813</v>
      </c>
      <c r="J384" s="64" t="s">
        <v>73</v>
      </c>
      <c r="K384" s="64" t="s">
        <v>814</v>
      </c>
      <c r="L384" s="64" t="s">
        <v>87</v>
      </c>
      <c r="M384" s="64" t="s">
        <v>1509</v>
      </c>
      <c r="O384" s="57">
        <f t="shared" si="19"/>
        <v>7</v>
      </c>
      <c r="P384" s="57" t="str">
        <f t="shared" si="17"/>
        <v>10-7</v>
      </c>
      <c r="Q384" s="64" t="str">
        <f t="shared" si="18"/>
        <v>100307 - Biesdorf</v>
      </c>
      <c r="R384" s="119"/>
      <c r="S384" s="119"/>
    </row>
    <row r="385" spans="1:19">
      <c r="A385" s="64" t="s">
        <v>87</v>
      </c>
      <c r="B385" s="64" t="s">
        <v>1509</v>
      </c>
      <c r="C385" s="64" t="s">
        <v>812</v>
      </c>
      <c r="D385" s="64" t="s">
        <v>1327</v>
      </c>
      <c r="E385" s="64" t="s">
        <v>1243</v>
      </c>
      <c r="F385" s="64" t="s">
        <v>815</v>
      </c>
      <c r="G385" s="64" t="s">
        <v>81</v>
      </c>
      <c r="H385" s="64" t="s">
        <v>814</v>
      </c>
      <c r="I385" s="64" t="s">
        <v>813</v>
      </c>
      <c r="J385" s="64" t="s">
        <v>73</v>
      </c>
      <c r="K385" s="64" t="s">
        <v>814</v>
      </c>
      <c r="L385" s="64" t="s">
        <v>87</v>
      </c>
      <c r="M385" s="64" t="s">
        <v>1509</v>
      </c>
      <c r="O385" s="57">
        <f t="shared" si="19"/>
        <v>7</v>
      </c>
      <c r="P385" s="57" t="str">
        <f t="shared" si="17"/>
        <v>10-7</v>
      </c>
      <c r="Q385" s="64" t="str">
        <f t="shared" si="18"/>
        <v>100307 - Biesdorf</v>
      </c>
      <c r="R385" s="119"/>
      <c r="S385" s="119"/>
    </row>
    <row r="386" spans="1:19">
      <c r="A386" s="64" t="s">
        <v>87</v>
      </c>
      <c r="B386" s="64" t="s">
        <v>1509</v>
      </c>
      <c r="C386" s="64" t="s">
        <v>799</v>
      </c>
      <c r="D386" s="64" t="s">
        <v>445</v>
      </c>
      <c r="E386" s="64" t="s">
        <v>1244</v>
      </c>
      <c r="F386" s="64" t="s">
        <v>802</v>
      </c>
      <c r="G386" s="64" t="s">
        <v>83</v>
      </c>
      <c r="H386" s="64" t="s">
        <v>803</v>
      </c>
      <c r="I386" s="64" t="s">
        <v>800</v>
      </c>
      <c r="J386" s="64" t="s">
        <v>75</v>
      </c>
      <c r="K386" s="64" t="s">
        <v>801</v>
      </c>
      <c r="L386" s="64" t="s">
        <v>87</v>
      </c>
      <c r="M386" s="64" t="s">
        <v>1509</v>
      </c>
      <c r="O386" s="57">
        <f t="shared" si="19"/>
        <v>8</v>
      </c>
      <c r="P386" s="57" t="str">
        <f t="shared" si="17"/>
        <v>10-8</v>
      </c>
      <c r="Q386" s="64" t="str">
        <f t="shared" si="18"/>
        <v>100408 - Kaulsdorf</v>
      </c>
      <c r="R386" s="119"/>
      <c r="S386" s="119"/>
    </row>
    <row r="387" spans="1:19">
      <c r="A387" s="64" t="s">
        <v>87</v>
      </c>
      <c r="B387" s="64" t="s">
        <v>1509</v>
      </c>
      <c r="C387" s="64" t="s">
        <v>824</v>
      </c>
      <c r="D387" s="64" t="s">
        <v>253</v>
      </c>
      <c r="E387" s="64" t="s">
        <v>825</v>
      </c>
      <c r="F387" s="64" t="s">
        <v>802</v>
      </c>
      <c r="G387" s="64" t="s">
        <v>83</v>
      </c>
      <c r="H387" s="64" t="s">
        <v>803</v>
      </c>
      <c r="I387" s="64" t="s">
        <v>800</v>
      </c>
      <c r="J387" s="64" t="s">
        <v>75</v>
      </c>
      <c r="K387" s="64" t="s">
        <v>801</v>
      </c>
      <c r="L387" s="64" t="s">
        <v>87</v>
      </c>
      <c r="M387" s="64" t="s">
        <v>1509</v>
      </c>
      <c r="O387" s="57">
        <f t="shared" si="19"/>
        <v>8</v>
      </c>
      <c r="P387" s="57" t="str">
        <f t="shared" si="17"/>
        <v>10-8</v>
      </c>
      <c r="Q387" s="64" t="str">
        <f t="shared" si="18"/>
        <v>100408 - Kaulsdorf</v>
      </c>
      <c r="R387" s="119"/>
      <c r="S387" s="119"/>
    </row>
    <row r="388" spans="1:19">
      <c r="A388" s="64" t="s">
        <v>87</v>
      </c>
      <c r="B388" s="64" t="s">
        <v>1509</v>
      </c>
      <c r="C388" s="64" t="s">
        <v>1517</v>
      </c>
      <c r="D388" s="64" t="s">
        <v>455</v>
      </c>
      <c r="E388" s="64" t="s">
        <v>1245</v>
      </c>
      <c r="F388" s="64" t="s">
        <v>802</v>
      </c>
      <c r="G388" s="64" t="s">
        <v>83</v>
      </c>
      <c r="H388" s="64" t="s">
        <v>803</v>
      </c>
      <c r="I388" s="64" t="s">
        <v>800</v>
      </c>
      <c r="J388" s="64" t="s">
        <v>75</v>
      </c>
      <c r="K388" s="64" t="s">
        <v>801</v>
      </c>
      <c r="L388" s="64" t="s">
        <v>87</v>
      </c>
      <c r="M388" s="64" t="s">
        <v>1509</v>
      </c>
      <c r="O388" s="57">
        <f t="shared" si="19"/>
        <v>8</v>
      </c>
      <c r="P388" s="57" t="str">
        <f t="shared" si="17"/>
        <v>10-8</v>
      </c>
      <c r="Q388" s="64" t="str">
        <f t="shared" si="18"/>
        <v>100408 - Kaulsdorf</v>
      </c>
      <c r="R388" s="119"/>
      <c r="S388" s="119"/>
    </row>
    <row r="389" spans="1:19">
      <c r="A389" s="64" t="s">
        <v>87</v>
      </c>
      <c r="B389" s="64" t="s">
        <v>1509</v>
      </c>
      <c r="C389" s="64" t="s">
        <v>1518</v>
      </c>
      <c r="D389" s="64" t="s">
        <v>1300</v>
      </c>
      <c r="E389" s="64" t="s">
        <v>1246</v>
      </c>
      <c r="F389" s="64" t="s">
        <v>829</v>
      </c>
      <c r="G389" s="64" t="s">
        <v>85</v>
      </c>
      <c r="H389" s="64" t="s">
        <v>830</v>
      </c>
      <c r="I389" s="64" t="s">
        <v>800</v>
      </c>
      <c r="J389" s="64" t="s">
        <v>75</v>
      </c>
      <c r="K389" s="64" t="s">
        <v>801</v>
      </c>
      <c r="L389" s="64" t="s">
        <v>87</v>
      </c>
      <c r="M389" s="64" t="s">
        <v>1509</v>
      </c>
      <c r="O389" s="57">
        <f t="shared" si="19"/>
        <v>9</v>
      </c>
      <c r="P389" s="57" t="str">
        <f t="shared" si="17"/>
        <v>10-9</v>
      </c>
      <c r="Q389" s="64" t="str">
        <f t="shared" si="18"/>
        <v>100409 - Mahlsdorf</v>
      </c>
      <c r="R389" s="119"/>
      <c r="S389" s="119"/>
    </row>
    <row r="390" spans="1:19">
      <c r="A390" s="64" t="s">
        <v>87</v>
      </c>
      <c r="B390" s="64" t="s">
        <v>1509</v>
      </c>
      <c r="C390" s="64" t="s">
        <v>1519</v>
      </c>
      <c r="D390" s="64" t="s">
        <v>241</v>
      </c>
      <c r="E390" s="64" t="s">
        <v>1247</v>
      </c>
      <c r="F390" s="64" t="s">
        <v>829</v>
      </c>
      <c r="G390" s="64" t="s">
        <v>85</v>
      </c>
      <c r="H390" s="64" t="s">
        <v>830</v>
      </c>
      <c r="I390" s="64" t="s">
        <v>800</v>
      </c>
      <c r="J390" s="64" t="s">
        <v>75</v>
      </c>
      <c r="K390" s="64" t="s">
        <v>801</v>
      </c>
      <c r="L390" s="64" t="s">
        <v>87</v>
      </c>
      <c r="M390" s="64" t="s">
        <v>1509</v>
      </c>
      <c r="O390" s="57">
        <f t="shared" si="19"/>
        <v>9</v>
      </c>
      <c r="P390" s="57" t="str">
        <f t="shared" si="17"/>
        <v>10-9</v>
      </c>
      <c r="Q390" s="64" t="str">
        <f t="shared" si="18"/>
        <v>100409 - Mahlsdorf</v>
      </c>
      <c r="R390" s="119"/>
      <c r="S390" s="119"/>
    </row>
    <row r="391" spans="1:19">
      <c r="A391" s="64" t="s">
        <v>87</v>
      </c>
      <c r="B391" s="64" t="s">
        <v>1509</v>
      </c>
      <c r="C391" s="64" t="s">
        <v>828</v>
      </c>
      <c r="D391" s="64" t="s">
        <v>479</v>
      </c>
      <c r="E391" s="64" t="s">
        <v>1248</v>
      </c>
      <c r="F391" s="64" t="s">
        <v>829</v>
      </c>
      <c r="G391" s="64" t="s">
        <v>85</v>
      </c>
      <c r="H391" s="64" t="s">
        <v>830</v>
      </c>
      <c r="I391" s="64" t="s">
        <v>800</v>
      </c>
      <c r="J391" s="64" t="s">
        <v>75</v>
      </c>
      <c r="K391" s="64" t="s">
        <v>801</v>
      </c>
      <c r="L391" s="64" t="s">
        <v>87</v>
      </c>
      <c r="M391" s="64" t="s">
        <v>1509</v>
      </c>
      <c r="O391" s="57">
        <f t="shared" si="19"/>
        <v>9</v>
      </c>
      <c r="P391" s="57" t="str">
        <f t="shared" ref="P391:P453" si="20">L391&amp;"-"&amp;O391</f>
        <v>10-9</v>
      </c>
      <c r="Q391" s="64" t="str">
        <f t="shared" ref="Q391:Q453" si="21">F391&amp;" - "&amp;H391</f>
        <v>100409 - Mahlsdorf</v>
      </c>
      <c r="R391" s="119"/>
      <c r="S391" s="119"/>
    </row>
    <row r="392" spans="1:19">
      <c r="A392" s="64" t="s">
        <v>89</v>
      </c>
      <c r="B392" s="64" t="s">
        <v>834</v>
      </c>
      <c r="C392" s="64" t="s">
        <v>1520</v>
      </c>
      <c r="D392" s="64" t="s">
        <v>69</v>
      </c>
      <c r="E392" s="64" t="s">
        <v>1250</v>
      </c>
      <c r="F392" s="64" t="s">
        <v>1521</v>
      </c>
      <c r="G392" s="64" t="s">
        <v>69</v>
      </c>
      <c r="H392" s="64" t="s">
        <v>1249</v>
      </c>
      <c r="I392" s="64" t="s">
        <v>851</v>
      </c>
      <c r="J392" s="64" t="s">
        <v>69</v>
      </c>
      <c r="K392" s="64" t="s">
        <v>852</v>
      </c>
      <c r="L392" s="64" t="s">
        <v>89</v>
      </c>
      <c r="M392" s="64" t="s">
        <v>834</v>
      </c>
      <c r="O392" s="57">
        <f t="shared" si="19"/>
        <v>1</v>
      </c>
      <c r="P392" s="57" t="str">
        <f t="shared" si="20"/>
        <v>11-1</v>
      </c>
      <c r="Q392" s="64" t="str">
        <f t="shared" si="21"/>
        <v>110101 - Malchow, Wartenberg und Falkenberg</v>
      </c>
      <c r="R392" s="119"/>
      <c r="S392" s="119"/>
    </row>
    <row r="393" spans="1:19">
      <c r="A393" s="64" t="s">
        <v>89</v>
      </c>
      <c r="B393" s="64" t="s">
        <v>834</v>
      </c>
      <c r="C393" s="64" t="s">
        <v>1522</v>
      </c>
      <c r="D393" s="64" t="s">
        <v>71</v>
      </c>
      <c r="E393" s="64" t="s">
        <v>1251</v>
      </c>
      <c r="F393" s="64" t="s">
        <v>1521</v>
      </c>
      <c r="G393" s="64" t="s">
        <v>69</v>
      </c>
      <c r="H393" s="64" t="s">
        <v>1249</v>
      </c>
      <c r="I393" s="64" t="s">
        <v>851</v>
      </c>
      <c r="J393" s="64" t="s">
        <v>69</v>
      </c>
      <c r="K393" s="64" t="s">
        <v>852</v>
      </c>
      <c r="L393" s="64" t="s">
        <v>89</v>
      </c>
      <c r="M393" s="64" t="s">
        <v>834</v>
      </c>
      <c r="O393" s="57">
        <f t="shared" si="19"/>
        <v>1</v>
      </c>
      <c r="P393" s="57" t="str">
        <f t="shared" si="20"/>
        <v>11-1</v>
      </c>
      <c r="Q393" s="64" t="str">
        <f t="shared" si="21"/>
        <v>110101 - Malchow, Wartenberg und Falkenberg</v>
      </c>
      <c r="R393" s="119"/>
      <c r="S393" s="119"/>
    </row>
    <row r="394" spans="1:19">
      <c r="A394" s="64" t="s">
        <v>89</v>
      </c>
      <c r="B394" s="64" t="s">
        <v>834</v>
      </c>
      <c r="C394" s="64" t="s">
        <v>1523</v>
      </c>
      <c r="D394" s="64" t="s">
        <v>73</v>
      </c>
      <c r="E394" s="64" t="s">
        <v>1252</v>
      </c>
      <c r="F394" s="64" t="s">
        <v>1521</v>
      </c>
      <c r="G394" s="64" t="s">
        <v>69</v>
      </c>
      <c r="H394" s="64" t="s">
        <v>1249</v>
      </c>
      <c r="I394" s="64" t="s">
        <v>851</v>
      </c>
      <c r="J394" s="64" t="s">
        <v>69</v>
      </c>
      <c r="K394" s="64" t="s">
        <v>852</v>
      </c>
      <c r="L394" s="64" t="s">
        <v>89</v>
      </c>
      <c r="M394" s="64" t="s">
        <v>834</v>
      </c>
      <c r="O394" s="57">
        <f t="shared" si="19"/>
        <v>1</v>
      </c>
      <c r="P394" s="57" t="str">
        <f t="shared" si="20"/>
        <v>11-1</v>
      </c>
      <c r="Q394" s="64" t="str">
        <f t="shared" si="21"/>
        <v>110101 - Malchow, Wartenberg und Falkenberg</v>
      </c>
      <c r="R394" s="119"/>
      <c r="S394" s="119"/>
    </row>
    <row r="395" spans="1:19">
      <c r="A395" s="64" t="s">
        <v>89</v>
      </c>
      <c r="B395" s="64" t="s">
        <v>834</v>
      </c>
      <c r="C395" s="64" t="s">
        <v>865</v>
      </c>
      <c r="D395" s="64" t="s">
        <v>75</v>
      </c>
      <c r="E395" s="64" t="s">
        <v>866</v>
      </c>
      <c r="F395" s="64" t="s">
        <v>857</v>
      </c>
      <c r="G395" s="64" t="s">
        <v>71</v>
      </c>
      <c r="H395" s="64" t="s">
        <v>858</v>
      </c>
      <c r="I395" s="64" t="s">
        <v>851</v>
      </c>
      <c r="J395" s="64" t="s">
        <v>69</v>
      </c>
      <c r="K395" s="64" t="s">
        <v>852</v>
      </c>
      <c r="L395" s="64" t="s">
        <v>89</v>
      </c>
      <c r="M395" s="64" t="s">
        <v>834</v>
      </c>
      <c r="O395" s="57">
        <f t="shared" si="19"/>
        <v>2</v>
      </c>
      <c r="P395" s="57" t="str">
        <f t="shared" si="20"/>
        <v>11-2</v>
      </c>
      <c r="Q395" s="64" t="str">
        <f t="shared" si="21"/>
        <v>110102 - Neu-Hohenschönhausen Nord</v>
      </c>
      <c r="R395" s="119"/>
      <c r="S395" s="119"/>
    </row>
    <row r="396" spans="1:19">
      <c r="A396" s="64" t="s">
        <v>89</v>
      </c>
      <c r="B396" s="64" t="s">
        <v>834</v>
      </c>
      <c r="C396" s="64" t="s">
        <v>869</v>
      </c>
      <c r="D396" s="64" t="s">
        <v>77</v>
      </c>
      <c r="E396" s="64" t="s">
        <v>870</v>
      </c>
      <c r="F396" s="64" t="s">
        <v>857</v>
      </c>
      <c r="G396" s="64" t="s">
        <v>71</v>
      </c>
      <c r="H396" s="64" t="s">
        <v>858</v>
      </c>
      <c r="I396" s="64" t="s">
        <v>851</v>
      </c>
      <c r="J396" s="64" t="s">
        <v>69</v>
      </c>
      <c r="K396" s="64" t="s">
        <v>852</v>
      </c>
      <c r="L396" s="64" t="s">
        <v>89</v>
      </c>
      <c r="M396" s="64" t="s">
        <v>834</v>
      </c>
      <c r="O396" s="57">
        <f t="shared" si="19"/>
        <v>2</v>
      </c>
      <c r="P396" s="57" t="str">
        <f t="shared" si="20"/>
        <v>11-2</v>
      </c>
      <c r="Q396" s="64" t="str">
        <f t="shared" si="21"/>
        <v>110102 - Neu-Hohenschönhausen Nord</v>
      </c>
      <c r="R396" s="119"/>
      <c r="S396" s="119"/>
    </row>
    <row r="397" spans="1:19">
      <c r="A397" s="64" t="s">
        <v>89</v>
      </c>
      <c r="B397" s="64" t="s">
        <v>834</v>
      </c>
      <c r="C397" s="64" t="s">
        <v>856</v>
      </c>
      <c r="D397" s="64" t="s">
        <v>79</v>
      </c>
      <c r="E397" s="64" t="s">
        <v>859</v>
      </c>
      <c r="F397" s="64" t="s">
        <v>857</v>
      </c>
      <c r="G397" s="64" t="s">
        <v>71</v>
      </c>
      <c r="H397" s="64" t="s">
        <v>858</v>
      </c>
      <c r="I397" s="64" t="s">
        <v>851</v>
      </c>
      <c r="J397" s="64" t="s">
        <v>69</v>
      </c>
      <c r="K397" s="64" t="s">
        <v>852</v>
      </c>
      <c r="L397" s="64" t="s">
        <v>89</v>
      </c>
      <c r="M397" s="64" t="s">
        <v>834</v>
      </c>
      <c r="O397" s="57">
        <f t="shared" si="19"/>
        <v>2</v>
      </c>
      <c r="P397" s="57" t="str">
        <f t="shared" si="20"/>
        <v>11-2</v>
      </c>
      <c r="Q397" s="64" t="str">
        <f t="shared" si="21"/>
        <v>110102 - Neu-Hohenschönhausen Nord</v>
      </c>
      <c r="R397" s="119"/>
      <c r="S397" s="119"/>
    </row>
    <row r="398" spans="1:19">
      <c r="A398" s="64" t="s">
        <v>89</v>
      </c>
      <c r="B398" s="64" t="s">
        <v>834</v>
      </c>
      <c r="C398" s="64" t="s">
        <v>867</v>
      </c>
      <c r="D398" s="64" t="s">
        <v>81</v>
      </c>
      <c r="E398" s="64" t="s">
        <v>868</v>
      </c>
      <c r="F398" s="64" t="s">
        <v>857</v>
      </c>
      <c r="G398" s="64" t="s">
        <v>71</v>
      </c>
      <c r="H398" s="64" t="s">
        <v>858</v>
      </c>
      <c r="I398" s="64" t="s">
        <v>851</v>
      </c>
      <c r="J398" s="64" t="s">
        <v>69</v>
      </c>
      <c r="K398" s="64" t="s">
        <v>852</v>
      </c>
      <c r="L398" s="64" t="s">
        <v>89</v>
      </c>
      <c r="M398" s="64" t="s">
        <v>834</v>
      </c>
      <c r="O398" s="57">
        <f t="shared" si="19"/>
        <v>2</v>
      </c>
      <c r="P398" s="57" t="str">
        <f t="shared" si="20"/>
        <v>11-2</v>
      </c>
      <c r="Q398" s="64" t="str">
        <f t="shared" si="21"/>
        <v>110102 - Neu-Hohenschönhausen Nord</v>
      </c>
      <c r="R398" s="119"/>
      <c r="S398" s="119"/>
    </row>
    <row r="399" spans="1:19">
      <c r="A399" s="64" t="s">
        <v>89</v>
      </c>
      <c r="B399" s="64" t="s">
        <v>834</v>
      </c>
      <c r="C399" s="64" t="s">
        <v>850</v>
      </c>
      <c r="D399" s="64" t="s">
        <v>83</v>
      </c>
      <c r="E399" s="64" t="s">
        <v>855</v>
      </c>
      <c r="F399" s="64" t="s">
        <v>853</v>
      </c>
      <c r="G399" s="64" t="s">
        <v>73</v>
      </c>
      <c r="H399" s="64" t="s">
        <v>854</v>
      </c>
      <c r="I399" s="64" t="s">
        <v>851</v>
      </c>
      <c r="J399" s="64" t="s">
        <v>69</v>
      </c>
      <c r="K399" s="64" t="s">
        <v>852</v>
      </c>
      <c r="L399" s="64" t="s">
        <v>89</v>
      </c>
      <c r="M399" s="64" t="s">
        <v>834</v>
      </c>
      <c r="O399" s="57">
        <f t="shared" si="19"/>
        <v>3</v>
      </c>
      <c r="P399" s="57" t="str">
        <f t="shared" si="20"/>
        <v>11-3</v>
      </c>
      <c r="Q399" s="64" t="str">
        <f t="shared" si="21"/>
        <v>110103 - Neu-Hohenschönhausen Süd</v>
      </c>
      <c r="R399" s="119"/>
      <c r="S399" s="119"/>
    </row>
    <row r="400" spans="1:19">
      <c r="A400" s="64" t="s">
        <v>89</v>
      </c>
      <c r="B400" s="64" t="s">
        <v>834</v>
      </c>
      <c r="C400" s="64" t="s">
        <v>871</v>
      </c>
      <c r="D400" s="64" t="s">
        <v>85</v>
      </c>
      <c r="E400" s="64" t="s">
        <v>872</v>
      </c>
      <c r="F400" s="64" t="s">
        <v>853</v>
      </c>
      <c r="G400" s="64" t="s">
        <v>73</v>
      </c>
      <c r="H400" s="64" t="s">
        <v>854</v>
      </c>
      <c r="I400" s="64" t="s">
        <v>851</v>
      </c>
      <c r="J400" s="64" t="s">
        <v>69</v>
      </c>
      <c r="K400" s="64" t="s">
        <v>852</v>
      </c>
      <c r="L400" s="64" t="s">
        <v>89</v>
      </c>
      <c r="M400" s="64" t="s">
        <v>834</v>
      </c>
      <c r="O400" s="57">
        <f t="shared" si="19"/>
        <v>3</v>
      </c>
      <c r="P400" s="57" t="str">
        <f t="shared" si="20"/>
        <v>11-3</v>
      </c>
      <c r="Q400" s="64" t="str">
        <f t="shared" si="21"/>
        <v>110103 - Neu-Hohenschönhausen Süd</v>
      </c>
      <c r="R400" s="119"/>
      <c r="S400" s="119"/>
    </row>
    <row r="401" spans="1:19">
      <c r="A401" s="64" t="s">
        <v>89</v>
      </c>
      <c r="B401" s="64" t="s">
        <v>834</v>
      </c>
      <c r="C401" s="64" t="s">
        <v>874</v>
      </c>
      <c r="D401" s="64" t="s">
        <v>87</v>
      </c>
      <c r="E401" s="64" t="s">
        <v>875</v>
      </c>
      <c r="F401" s="64" t="s">
        <v>853</v>
      </c>
      <c r="G401" s="64" t="s">
        <v>73</v>
      </c>
      <c r="H401" s="64" t="s">
        <v>854</v>
      </c>
      <c r="I401" s="64" t="s">
        <v>851</v>
      </c>
      <c r="J401" s="64" t="s">
        <v>69</v>
      </c>
      <c r="K401" s="64" t="s">
        <v>852</v>
      </c>
      <c r="L401" s="64" t="s">
        <v>89</v>
      </c>
      <c r="M401" s="64" t="s">
        <v>834</v>
      </c>
      <c r="O401" s="57">
        <f t="shared" si="19"/>
        <v>3</v>
      </c>
      <c r="P401" s="57" t="str">
        <f t="shared" si="20"/>
        <v>11-3</v>
      </c>
      <c r="Q401" s="64" t="str">
        <f t="shared" si="21"/>
        <v>110103 - Neu-Hohenschönhausen Süd</v>
      </c>
      <c r="R401" s="119"/>
      <c r="S401" s="119"/>
    </row>
    <row r="402" spans="1:19">
      <c r="A402" s="64" t="s">
        <v>89</v>
      </c>
      <c r="B402" s="64" t="s">
        <v>834</v>
      </c>
      <c r="C402" s="64" t="s">
        <v>1524</v>
      </c>
      <c r="D402" s="64" t="s">
        <v>89</v>
      </c>
      <c r="E402" s="64" t="s">
        <v>881</v>
      </c>
      <c r="F402" s="64" t="s">
        <v>863</v>
      </c>
      <c r="G402" s="64" t="s">
        <v>75</v>
      </c>
      <c r="H402" s="64" t="s">
        <v>864</v>
      </c>
      <c r="I402" s="64" t="s">
        <v>861</v>
      </c>
      <c r="J402" s="64" t="s">
        <v>71</v>
      </c>
      <c r="K402" s="64" t="s">
        <v>862</v>
      </c>
      <c r="L402" s="64" t="s">
        <v>89</v>
      </c>
      <c r="M402" s="64" t="s">
        <v>834</v>
      </c>
      <c r="O402" s="57">
        <f t="shared" si="19"/>
        <v>4</v>
      </c>
      <c r="P402" s="57" t="str">
        <f t="shared" si="20"/>
        <v>11-4</v>
      </c>
      <c r="Q402" s="64" t="str">
        <f t="shared" si="21"/>
        <v>110204 - Alt-Hohenschönhausen Nord</v>
      </c>
      <c r="R402" s="119"/>
      <c r="S402" s="119"/>
    </row>
    <row r="403" spans="1:19">
      <c r="A403" s="64" t="s">
        <v>89</v>
      </c>
      <c r="B403" s="64" t="s">
        <v>834</v>
      </c>
      <c r="C403" s="64" t="s">
        <v>860</v>
      </c>
      <c r="D403" s="64" t="s">
        <v>91</v>
      </c>
      <c r="E403" s="64" t="s">
        <v>347</v>
      </c>
      <c r="F403" s="64" t="s">
        <v>863</v>
      </c>
      <c r="G403" s="64" t="s">
        <v>75</v>
      </c>
      <c r="H403" s="64" t="s">
        <v>864</v>
      </c>
      <c r="I403" s="64" t="s">
        <v>861</v>
      </c>
      <c r="J403" s="64" t="s">
        <v>71</v>
      </c>
      <c r="K403" s="64" t="s">
        <v>862</v>
      </c>
      <c r="L403" s="64" t="s">
        <v>89</v>
      </c>
      <c r="M403" s="64" t="s">
        <v>834</v>
      </c>
      <c r="O403" s="57">
        <f t="shared" si="19"/>
        <v>4</v>
      </c>
      <c r="P403" s="57" t="str">
        <f t="shared" si="20"/>
        <v>11-4</v>
      </c>
      <c r="Q403" s="64" t="str">
        <f t="shared" si="21"/>
        <v>110204 - Alt-Hohenschönhausen Nord</v>
      </c>
      <c r="R403" s="119"/>
      <c r="S403" s="119"/>
    </row>
    <row r="404" spans="1:19">
      <c r="A404" s="64" t="s">
        <v>89</v>
      </c>
      <c r="B404" s="64" t="s">
        <v>834</v>
      </c>
      <c r="C404" s="64" t="s">
        <v>879</v>
      </c>
      <c r="D404" s="64" t="s">
        <v>93</v>
      </c>
      <c r="E404" s="64" t="s">
        <v>880</v>
      </c>
      <c r="F404" s="64" t="s">
        <v>877</v>
      </c>
      <c r="G404" s="64" t="s">
        <v>77</v>
      </c>
      <c r="H404" s="64" t="s">
        <v>878</v>
      </c>
      <c r="I404" s="64" t="s">
        <v>861</v>
      </c>
      <c r="J404" s="64" t="s">
        <v>71</v>
      </c>
      <c r="K404" s="64" t="s">
        <v>862</v>
      </c>
      <c r="L404" s="64" t="s">
        <v>89</v>
      </c>
      <c r="M404" s="64" t="s">
        <v>834</v>
      </c>
      <c r="O404" s="57">
        <f t="shared" si="19"/>
        <v>5</v>
      </c>
      <c r="P404" s="57" t="str">
        <f t="shared" si="20"/>
        <v>11-5</v>
      </c>
      <c r="Q404" s="64" t="str">
        <f t="shared" si="21"/>
        <v>110205 - Alt-Hohenschönhausen Süd</v>
      </c>
      <c r="R404" s="119"/>
      <c r="S404" s="119"/>
    </row>
    <row r="405" spans="1:19">
      <c r="A405" s="64" t="s">
        <v>89</v>
      </c>
      <c r="B405" s="64" t="s">
        <v>834</v>
      </c>
      <c r="C405" s="64" t="s">
        <v>1525</v>
      </c>
      <c r="D405" s="64" t="s">
        <v>95</v>
      </c>
      <c r="E405" s="64" t="s">
        <v>1253</v>
      </c>
      <c r="F405" s="64" t="s">
        <v>877</v>
      </c>
      <c r="G405" s="64" t="s">
        <v>77</v>
      </c>
      <c r="H405" s="64" t="s">
        <v>878</v>
      </c>
      <c r="I405" s="64" t="s">
        <v>861</v>
      </c>
      <c r="J405" s="64" t="s">
        <v>71</v>
      </c>
      <c r="K405" s="64" t="s">
        <v>862</v>
      </c>
      <c r="L405" s="64" t="s">
        <v>89</v>
      </c>
      <c r="M405" s="64" t="s">
        <v>834</v>
      </c>
      <c r="O405" s="57">
        <f t="shared" si="19"/>
        <v>5</v>
      </c>
      <c r="P405" s="57" t="str">
        <f t="shared" si="20"/>
        <v>11-5</v>
      </c>
      <c r="Q405" s="64" t="str">
        <f t="shared" si="21"/>
        <v>110205 - Alt-Hohenschönhausen Süd</v>
      </c>
      <c r="R405" s="119"/>
      <c r="S405" s="119"/>
    </row>
    <row r="406" spans="1:19">
      <c r="A406" s="64" t="s">
        <v>89</v>
      </c>
      <c r="B406" s="64" t="s">
        <v>834</v>
      </c>
      <c r="C406" s="64" t="s">
        <v>876</v>
      </c>
      <c r="D406" s="64" t="s">
        <v>97</v>
      </c>
      <c r="E406" s="64" t="s">
        <v>266</v>
      </c>
      <c r="F406" s="64" t="s">
        <v>877</v>
      </c>
      <c r="G406" s="64" t="s">
        <v>77</v>
      </c>
      <c r="H406" s="64" t="s">
        <v>878</v>
      </c>
      <c r="I406" s="64" t="s">
        <v>861</v>
      </c>
      <c r="J406" s="64" t="s">
        <v>71</v>
      </c>
      <c r="K406" s="64" t="s">
        <v>862</v>
      </c>
      <c r="L406" s="64" t="s">
        <v>89</v>
      </c>
      <c r="M406" s="64" t="s">
        <v>834</v>
      </c>
      <c r="O406" s="57">
        <f t="shared" si="19"/>
        <v>5</v>
      </c>
      <c r="P406" s="57" t="str">
        <f t="shared" si="20"/>
        <v>11-5</v>
      </c>
      <c r="Q406" s="64" t="str">
        <f t="shared" si="21"/>
        <v>110205 - Alt-Hohenschönhausen Süd</v>
      </c>
      <c r="R406" s="119"/>
      <c r="S406" s="119"/>
    </row>
    <row r="407" spans="1:19">
      <c r="A407" s="64" t="s">
        <v>89</v>
      </c>
      <c r="B407" s="64" t="s">
        <v>834</v>
      </c>
      <c r="C407" s="64" t="s">
        <v>1526</v>
      </c>
      <c r="D407" s="64" t="s">
        <v>99</v>
      </c>
      <c r="E407" s="64" t="s">
        <v>1254</v>
      </c>
      <c r="F407" s="64" t="s">
        <v>877</v>
      </c>
      <c r="G407" s="64" t="s">
        <v>77</v>
      </c>
      <c r="H407" s="64" t="s">
        <v>878</v>
      </c>
      <c r="I407" s="64" t="s">
        <v>861</v>
      </c>
      <c r="J407" s="64" t="s">
        <v>71</v>
      </c>
      <c r="K407" s="64" t="s">
        <v>862</v>
      </c>
      <c r="L407" s="64" t="s">
        <v>89</v>
      </c>
      <c r="M407" s="64" t="s">
        <v>834</v>
      </c>
      <c r="O407" s="57">
        <f t="shared" si="19"/>
        <v>5</v>
      </c>
      <c r="P407" s="57" t="str">
        <f t="shared" si="20"/>
        <v>11-5</v>
      </c>
      <c r="Q407" s="64" t="str">
        <f t="shared" si="21"/>
        <v>110205 - Alt-Hohenschönhausen Süd</v>
      </c>
      <c r="R407" s="119"/>
      <c r="S407" s="119"/>
    </row>
    <row r="408" spans="1:19">
      <c r="A408" s="64" t="s">
        <v>89</v>
      </c>
      <c r="B408" s="64" t="s">
        <v>834</v>
      </c>
      <c r="C408" s="64" t="s">
        <v>882</v>
      </c>
      <c r="D408" s="64" t="s">
        <v>101</v>
      </c>
      <c r="E408" s="64" t="s">
        <v>883</v>
      </c>
      <c r="F408" s="64" t="s">
        <v>847</v>
      </c>
      <c r="G408" s="64" t="s">
        <v>79</v>
      </c>
      <c r="H408" s="64" t="s">
        <v>848</v>
      </c>
      <c r="I408" s="64" t="s">
        <v>845</v>
      </c>
      <c r="J408" s="64" t="s">
        <v>73</v>
      </c>
      <c r="K408" s="64" t="s">
        <v>846</v>
      </c>
      <c r="L408" s="64" t="s">
        <v>89</v>
      </c>
      <c r="M408" s="64" t="s">
        <v>834</v>
      </c>
      <c r="O408" s="57">
        <f t="shared" si="19"/>
        <v>6</v>
      </c>
      <c r="P408" s="57" t="str">
        <f t="shared" si="20"/>
        <v>11-6</v>
      </c>
      <c r="Q408" s="64" t="str">
        <f t="shared" si="21"/>
        <v>110306 - Fennpfuhl</v>
      </c>
      <c r="R408" s="119"/>
      <c r="S408" s="119"/>
    </row>
    <row r="409" spans="1:19">
      <c r="A409" s="64" t="s">
        <v>89</v>
      </c>
      <c r="B409" s="64" t="s">
        <v>834</v>
      </c>
      <c r="C409" s="64" t="s">
        <v>844</v>
      </c>
      <c r="D409" s="64" t="s">
        <v>779</v>
      </c>
      <c r="E409" s="64" t="s">
        <v>849</v>
      </c>
      <c r="F409" s="64" t="s">
        <v>847</v>
      </c>
      <c r="G409" s="64" t="s">
        <v>79</v>
      </c>
      <c r="H409" s="64" t="s">
        <v>848</v>
      </c>
      <c r="I409" s="64" t="s">
        <v>845</v>
      </c>
      <c r="J409" s="64" t="s">
        <v>73</v>
      </c>
      <c r="K409" s="64" t="s">
        <v>846</v>
      </c>
      <c r="L409" s="64" t="s">
        <v>89</v>
      </c>
      <c r="M409" s="64" t="s">
        <v>834</v>
      </c>
      <c r="O409" s="57">
        <f t="shared" si="19"/>
        <v>6</v>
      </c>
      <c r="P409" s="57" t="str">
        <f t="shared" si="20"/>
        <v>11-6</v>
      </c>
      <c r="Q409" s="64" t="str">
        <f t="shared" si="21"/>
        <v>110306 - Fennpfuhl</v>
      </c>
      <c r="R409" s="119"/>
      <c r="S409" s="119"/>
    </row>
    <row r="410" spans="1:19">
      <c r="A410" s="64" t="s">
        <v>89</v>
      </c>
      <c r="B410" s="64" t="s">
        <v>834</v>
      </c>
      <c r="C410" s="64" t="s">
        <v>891</v>
      </c>
      <c r="D410" s="64" t="s">
        <v>307</v>
      </c>
      <c r="E410" s="64" t="s">
        <v>892</v>
      </c>
      <c r="F410" s="64" t="s">
        <v>847</v>
      </c>
      <c r="G410" s="64" t="s">
        <v>79</v>
      </c>
      <c r="H410" s="64" t="s">
        <v>848</v>
      </c>
      <c r="I410" s="64" t="s">
        <v>845</v>
      </c>
      <c r="J410" s="64" t="s">
        <v>73</v>
      </c>
      <c r="K410" s="64" t="s">
        <v>846</v>
      </c>
      <c r="L410" s="64" t="s">
        <v>89</v>
      </c>
      <c r="M410" s="64" t="s">
        <v>834</v>
      </c>
      <c r="O410" s="57">
        <f t="shared" si="19"/>
        <v>6</v>
      </c>
      <c r="P410" s="57" t="str">
        <f t="shared" si="20"/>
        <v>11-6</v>
      </c>
      <c r="Q410" s="64" t="str">
        <f t="shared" si="21"/>
        <v>110306 - Fennpfuhl</v>
      </c>
      <c r="R410" s="119"/>
      <c r="S410" s="119"/>
    </row>
    <row r="411" spans="1:19">
      <c r="A411" s="64" t="s">
        <v>89</v>
      </c>
      <c r="B411" s="64" t="s">
        <v>834</v>
      </c>
      <c r="C411" s="64" t="s">
        <v>1527</v>
      </c>
      <c r="D411" s="64" t="s">
        <v>224</v>
      </c>
      <c r="E411" s="64" t="s">
        <v>893</v>
      </c>
      <c r="F411" s="64" t="s">
        <v>888</v>
      </c>
      <c r="G411" s="64" t="s">
        <v>81</v>
      </c>
      <c r="H411" s="64" t="s">
        <v>889</v>
      </c>
      <c r="I411" s="64" t="s">
        <v>845</v>
      </c>
      <c r="J411" s="64" t="s">
        <v>73</v>
      </c>
      <c r="K411" s="64" t="s">
        <v>846</v>
      </c>
      <c r="L411" s="64" t="s">
        <v>89</v>
      </c>
      <c r="M411" s="64" t="s">
        <v>834</v>
      </c>
      <c r="O411" s="57">
        <f t="shared" si="19"/>
        <v>7</v>
      </c>
      <c r="P411" s="57" t="str">
        <f t="shared" si="20"/>
        <v>11-7</v>
      </c>
      <c r="Q411" s="64" t="str">
        <f t="shared" si="21"/>
        <v>110307 - Alt-Lichtenberg</v>
      </c>
      <c r="R411" s="119"/>
      <c r="S411" s="119"/>
    </row>
    <row r="412" spans="1:19">
      <c r="A412" s="64" t="s">
        <v>89</v>
      </c>
      <c r="B412" s="64" t="s">
        <v>834</v>
      </c>
      <c r="C412" s="64" t="s">
        <v>887</v>
      </c>
      <c r="D412" s="64" t="s">
        <v>242</v>
      </c>
      <c r="E412" s="64" t="s">
        <v>890</v>
      </c>
      <c r="F412" s="64" t="s">
        <v>888</v>
      </c>
      <c r="G412" s="64" t="s">
        <v>81</v>
      </c>
      <c r="H412" s="64" t="s">
        <v>889</v>
      </c>
      <c r="I412" s="64" t="s">
        <v>845</v>
      </c>
      <c r="J412" s="64" t="s">
        <v>73</v>
      </c>
      <c r="K412" s="64" t="s">
        <v>846</v>
      </c>
      <c r="L412" s="64" t="s">
        <v>89</v>
      </c>
      <c r="M412" s="64" t="s">
        <v>834</v>
      </c>
      <c r="O412" s="57">
        <f t="shared" si="19"/>
        <v>7</v>
      </c>
      <c r="P412" s="57" t="str">
        <f t="shared" si="20"/>
        <v>11-7</v>
      </c>
      <c r="Q412" s="64" t="str">
        <f t="shared" si="21"/>
        <v>110307 - Alt-Lichtenberg</v>
      </c>
      <c r="R412" s="119"/>
      <c r="S412" s="119"/>
    </row>
    <row r="413" spans="1:19">
      <c r="A413" s="64" t="s">
        <v>89</v>
      </c>
      <c r="B413" s="64" t="s">
        <v>834</v>
      </c>
      <c r="C413" s="64" t="s">
        <v>884</v>
      </c>
      <c r="D413" s="64" t="s">
        <v>1324</v>
      </c>
      <c r="E413" s="64" t="s">
        <v>886</v>
      </c>
      <c r="F413" s="64" t="s">
        <v>885</v>
      </c>
      <c r="G413" s="64" t="s">
        <v>83</v>
      </c>
      <c r="H413" s="64" t="s">
        <v>886</v>
      </c>
      <c r="I413" s="64" t="s">
        <v>845</v>
      </c>
      <c r="J413" s="64" t="s">
        <v>73</v>
      </c>
      <c r="K413" s="64" t="s">
        <v>846</v>
      </c>
      <c r="L413" s="64" t="s">
        <v>89</v>
      </c>
      <c r="M413" s="64" t="s">
        <v>834</v>
      </c>
      <c r="O413" s="57">
        <f t="shared" si="19"/>
        <v>8</v>
      </c>
      <c r="P413" s="57" t="str">
        <f t="shared" si="20"/>
        <v>11-8</v>
      </c>
      <c r="Q413" s="64" t="str">
        <f t="shared" si="21"/>
        <v>110308 - Frankfurter Allee Süd</v>
      </c>
      <c r="R413" s="119"/>
      <c r="S413" s="119"/>
    </row>
    <row r="414" spans="1:19">
      <c r="A414" s="64" t="s">
        <v>89</v>
      </c>
      <c r="B414" s="64" t="s">
        <v>834</v>
      </c>
      <c r="C414" s="64" t="s">
        <v>899</v>
      </c>
      <c r="D414" s="64" t="s">
        <v>250</v>
      </c>
      <c r="E414" s="64" t="s">
        <v>900</v>
      </c>
      <c r="F414" s="64" t="s">
        <v>841</v>
      </c>
      <c r="G414" s="64" t="s">
        <v>85</v>
      </c>
      <c r="H414" s="64" t="s">
        <v>842</v>
      </c>
      <c r="I414" s="64" t="s">
        <v>835</v>
      </c>
      <c r="J414" s="64" t="s">
        <v>75</v>
      </c>
      <c r="K414" s="64" t="s">
        <v>836</v>
      </c>
      <c r="L414" s="64" t="s">
        <v>89</v>
      </c>
      <c r="M414" s="64" t="s">
        <v>834</v>
      </c>
      <c r="O414" s="57">
        <f t="shared" si="19"/>
        <v>9</v>
      </c>
      <c r="P414" s="57" t="str">
        <f t="shared" si="20"/>
        <v>11-9</v>
      </c>
      <c r="Q414" s="64" t="str">
        <f t="shared" si="21"/>
        <v>110409 - Neu-Lichtenberg</v>
      </c>
      <c r="R414" s="119"/>
      <c r="S414" s="119"/>
    </row>
    <row r="415" spans="1:19">
      <c r="A415" s="64" t="s">
        <v>89</v>
      </c>
      <c r="B415" s="64" t="s">
        <v>834</v>
      </c>
      <c r="C415" s="64" t="s">
        <v>840</v>
      </c>
      <c r="D415" s="64" t="s">
        <v>210</v>
      </c>
      <c r="E415" s="64" t="s">
        <v>843</v>
      </c>
      <c r="F415" s="64" t="s">
        <v>841</v>
      </c>
      <c r="G415" s="64" t="s">
        <v>85</v>
      </c>
      <c r="H415" s="64" t="s">
        <v>842</v>
      </c>
      <c r="I415" s="64" t="s">
        <v>835</v>
      </c>
      <c r="J415" s="64" t="s">
        <v>75</v>
      </c>
      <c r="K415" s="64" t="s">
        <v>836</v>
      </c>
      <c r="L415" s="64" t="s">
        <v>89</v>
      </c>
      <c r="M415" s="64" t="s">
        <v>834</v>
      </c>
      <c r="O415" s="57">
        <f t="shared" si="19"/>
        <v>9</v>
      </c>
      <c r="P415" s="57" t="str">
        <f t="shared" si="20"/>
        <v>11-9</v>
      </c>
      <c r="Q415" s="64" t="str">
        <f t="shared" si="21"/>
        <v>110409 - Neu-Lichtenberg</v>
      </c>
      <c r="R415" s="119"/>
      <c r="S415" s="119"/>
    </row>
    <row r="416" spans="1:19">
      <c r="A416" s="64" t="s">
        <v>89</v>
      </c>
      <c r="B416" s="64" t="s">
        <v>834</v>
      </c>
      <c r="C416" s="64" t="s">
        <v>1528</v>
      </c>
      <c r="D416" s="64" t="s">
        <v>238</v>
      </c>
      <c r="E416" s="64" t="s">
        <v>1255</v>
      </c>
      <c r="F416" s="64" t="s">
        <v>896</v>
      </c>
      <c r="G416" s="64" t="s">
        <v>87</v>
      </c>
      <c r="H416" s="64" t="s">
        <v>897</v>
      </c>
      <c r="I416" s="64" t="s">
        <v>835</v>
      </c>
      <c r="J416" s="64" t="s">
        <v>75</v>
      </c>
      <c r="K416" s="64" t="s">
        <v>836</v>
      </c>
      <c r="L416" s="64" t="s">
        <v>89</v>
      </c>
      <c r="M416" s="64" t="s">
        <v>834</v>
      </c>
      <c r="O416" s="57">
        <f t="shared" si="19"/>
        <v>10</v>
      </c>
      <c r="P416" s="57" t="str">
        <f t="shared" si="20"/>
        <v>11-10</v>
      </c>
      <c r="Q416" s="64" t="str">
        <f t="shared" si="21"/>
        <v>110410 - Friedrichsfelde Nord</v>
      </c>
      <c r="R416" s="119"/>
      <c r="S416" s="119"/>
    </row>
    <row r="417" spans="1:19">
      <c r="A417" s="64" t="s">
        <v>89</v>
      </c>
      <c r="B417" s="64" t="s">
        <v>834</v>
      </c>
      <c r="C417" s="64" t="s">
        <v>895</v>
      </c>
      <c r="D417" s="64" t="s">
        <v>628</v>
      </c>
      <c r="E417" s="64" t="s">
        <v>898</v>
      </c>
      <c r="F417" s="64" t="s">
        <v>896</v>
      </c>
      <c r="G417" s="64" t="s">
        <v>87</v>
      </c>
      <c r="H417" s="64" t="s">
        <v>897</v>
      </c>
      <c r="I417" s="64" t="s">
        <v>835</v>
      </c>
      <c r="J417" s="64" t="s">
        <v>75</v>
      </c>
      <c r="K417" s="64" t="s">
        <v>836</v>
      </c>
      <c r="L417" s="64" t="s">
        <v>89</v>
      </c>
      <c r="M417" s="64" t="s">
        <v>834</v>
      </c>
      <c r="O417" s="57">
        <f t="shared" si="19"/>
        <v>10</v>
      </c>
      <c r="P417" s="57" t="str">
        <f t="shared" si="20"/>
        <v>11-10</v>
      </c>
      <c r="Q417" s="64" t="str">
        <f t="shared" si="21"/>
        <v>110410 - Friedrichsfelde Nord</v>
      </c>
      <c r="R417" s="119"/>
      <c r="S417" s="119"/>
    </row>
    <row r="418" spans="1:19">
      <c r="A418" s="64" t="s">
        <v>89</v>
      </c>
      <c r="B418" s="64" t="s">
        <v>834</v>
      </c>
      <c r="C418" s="64" t="s">
        <v>1529</v>
      </c>
      <c r="D418" s="64" t="s">
        <v>1327</v>
      </c>
      <c r="E418" s="64" t="s">
        <v>1256</v>
      </c>
      <c r="F418" s="64" t="s">
        <v>896</v>
      </c>
      <c r="G418" s="64" t="s">
        <v>87</v>
      </c>
      <c r="H418" s="64" t="s">
        <v>897</v>
      </c>
      <c r="I418" s="64" t="s">
        <v>835</v>
      </c>
      <c r="J418" s="64" t="s">
        <v>75</v>
      </c>
      <c r="K418" s="64" t="s">
        <v>836</v>
      </c>
      <c r="L418" s="64" t="s">
        <v>89</v>
      </c>
      <c r="M418" s="64" t="s">
        <v>834</v>
      </c>
      <c r="O418" s="57">
        <f t="shared" si="19"/>
        <v>10</v>
      </c>
      <c r="P418" s="57" t="str">
        <f t="shared" si="20"/>
        <v>11-10</v>
      </c>
      <c r="Q418" s="64" t="str">
        <f t="shared" si="21"/>
        <v>110410 - Friedrichsfelde Nord</v>
      </c>
      <c r="R418" s="119"/>
      <c r="S418" s="119"/>
    </row>
    <row r="419" spans="1:19">
      <c r="A419" s="64" t="s">
        <v>89</v>
      </c>
      <c r="B419" s="64" t="s">
        <v>834</v>
      </c>
      <c r="C419" s="64" t="s">
        <v>833</v>
      </c>
      <c r="D419" s="64" t="s">
        <v>445</v>
      </c>
      <c r="E419" s="64" t="s">
        <v>839</v>
      </c>
      <c r="F419" s="64" t="s">
        <v>837</v>
      </c>
      <c r="G419" s="64" t="s">
        <v>89</v>
      </c>
      <c r="H419" s="64" t="s">
        <v>838</v>
      </c>
      <c r="I419" s="64" t="s">
        <v>835</v>
      </c>
      <c r="J419" s="64" t="s">
        <v>75</v>
      </c>
      <c r="K419" s="64" t="s">
        <v>836</v>
      </c>
      <c r="L419" s="64" t="s">
        <v>89</v>
      </c>
      <c r="M419" s="64" t="s">
        <v>834</v>
      </c>
      <c r="O419" s="57">
        <f t="shared" si="19"/>
        <v>11</v>
      </c>
      <c r="P419" s="57" t="str">
        <f t="shared" si="20"/>
        <v>11-11</v>
      </c>
      <c r="Q419" s="64" t="str">
        <f t="shared" si="21"/>
        <v>110411 - Friedrichsfelde Süd</v>
      </c>
      <c r="R419" s="119"/>
      <c r="S419" s="119"/>
    </row>
    <row r="420" spans="1:19">
      <c r="A420" s="64" t="s">
        <v>89</v>
      </c>
      <c r="B420" s="64" t="s">
        <v>834</v>
      </c>
      <c r="C420" s="64" t="s">
        <v>1530</v>
      </c>
      <c r="D420" s="64" t="s">
        <v>253</v>
      </c>
      <c r="E420" s="64" t="s">
        <v>1258</v>
      </c>
      <c r="F420" s="64" t="s">
        <v>1531</v>
      </c>
      <c r="G420" s="64" t="s">
        <v>91</v>
      </c>
      <c r="H420" s="64" t="s">
        <v>1257</v>
      </c>
      <c r="I420" s="64" t="s">
        <v>902</v>
      </c>
      <c r="J420" s="64" t="s">
        <v>77</v>
      </c>
      <c r="K420" s="64" t="s">
        <v>903</v>
      </c>
      <c r="L420" s="64" t="s">
        <v>89</v>
      </c>
      <c r="M420" s="64" t="s">
        <v>834</v>
      </c>
      <c r="O420" s="57">
        <f t="shared" si="19"/>
        <v>12</v>
      </c>
      <c r="P420" s="57" t="str">
        <f t="shared" si="20"/>
        <v>11-12</v>
      </c>
      <c r="Q420" s="64" t="str">
        <f t="shared" si="21"/>
        <v>110512 - Rummelsburger Bucht</v>
      </c>
      <c r="R420" s="119"/>
      <c r="S420" s="119"/>
    </row>
    <row r="421" spans="1:19">
      <c r="A421" s="64" t="s">
        <v>89</v>
      </c>
      <c r="B421" s="64" t="s">
        <v>834</v>
      </c>
      <c r="C421" s="64" t="s">
        <v>901</v>
      </c>
      <c r="D421" s="64" t="s">
        <v>455</v>
      </c>
      <c r="E421" s="64" t="s">
        <v>906</v>
      </c>
      <c r="F421" s="64" t="s">
        <v>904</v>
      </c>
      <c r="G421" s="64" t="s">
        <v>93</v>
      </c>
      <c r="H421" s="64" t="s">
        <v>905</v>
      </c>
      <c r="I421" s="64" t="s">
        <v>902</v>
      </c>
      <c r="J421" s="64" t="s">
        <v>77</v>
      </c>
      <c r="K421" s="64" t="s">
        <v>903</v>
      </c>
      <c r="L421" s="64" t="s">
        <v>89</v>
      </c>
      <c r="M421" s="64" t="s">
        <v>834</v>
      </c>
      <c r="O421" s="57">
        <f t="shared" si="19"/>
        <v>13</v>
      </c>
      <c r="P421" s="57" t="str">
        <f t="shared" si="20"/>
        <v>11-13</v>
      </c>
      <c r="Q421" s="64" t="str">
        <f t="shared" si="21"/>
        <v>110513 - Karlshorst</v>
      </c>
      <c r="R421" s="119"/>
      <c r="S421" s="119"/>
    </row>
    <row r="422" spans="1:19">
      <c r="A422" s="64" t="s">
        <v>89</v>
      </c>
      <c r="B422" s="64" t="s">
        <v>834</v>
      </c>
      <c r="C422" s="64" t="s">
        <v>1532</v>
      </c>
      <c r="D422" s="64" t="s">
        <v>1300</v>
      </c>
      <c r="E422" s="64" t="s">
        <v>1259</v>
      </c>
      <c r="F422" s="64" t="s">
        <v>904</v>
      </c>
      <c r="G422" s="64" t="s">
        <v>93</v>
      </c>
      <c r="H422" s="64" t="s">
        <v>905</v>
      </c>
      <c r="I422" s="64" t="s">
        <v>902</v>
      </c>
      <c r="J422" s="64" t="s">
        <v>77</v>
      </c>
      <c r="K422" s="64" t="s">
        <v>903</v>
      </c>
      <c r="L422" s="64" t="s">
        <v>89</v>
      </c>
      <c r="M422" s="64" t="s">
        <v>834</v>
      </c>
      <c r="O422" s="57">
        <f t="shared" si="19"/>
        <v>13</v>
      </c>
      <c r="P422" s="57" t="str">
        <f t="shared" si="20"/>
        <v>11-13</v>
      </c>
      <c r="Q422" s="64" t="str">
        <f t="shared" si="21"/>
        <v>110513 - Karlshorst</v>
      </c>
      <c r="R422" s="119"/>
      <c r="S422" s="119"/>
    </row>
    <row r="423" spans="1:19">
      <c r="A423" s="64" t="s">
        <v>89</v>
      </c>
      <c r="B423" s="64" t="s">
        <v>834</v>
      </c>
      <c r="C423" s="64" t="s">
        <v>1533</v>
      </c>
      <c r="D423" s="64" t="s">
        <v>241</v>
      </c>
      <c r="E423" s="64" t="s">
        <v>1260</v>
      </c>
      <c r="F423" s="64" t="s">
        <v>904</v>
      </c>
      <c r="G423" s="64" t="s">
        <v>93</v>
      </c>
      <c r="H423" s="64" t="s">
        <v>905</v>
      </c>
      <c r="I423" s="64" t="s">
        <v>902</v>
      </c>
      <c r="J423" s="64" t="s">
        <v>77</v>
      </c>
      <c r="K423" s="64" t="s">
        <v>903</v>
      </c>
      <c r="L423" s="64" t="s">
        <v>89</v>
      </c>
      <c r="M423" s="64" t="s">
        <v>834</v>
      </c>
      <c r="O423" s="57">
        <f t="shared" si="19"/>
        <v>13</v>
      </c>
      <c r="P423" s="57" t="str">
        <f t="shared" si="20"/>
        <v>11-13</v>
      </c>
      <c r="Q423" s="64" t="str">
        <f t="shared" si="21"/>
        <v>110513 - Karlshorst</v>
      </c>
      <c r="R423" s="119"/>
      <c r="S423" s="119"/>
    </row>
    <row r="424" spans="1:19">
      <c r="A424" s="64" t="s">
        <v>91</v>
      </c>
      <c r="B424" s="64" t="s">
        <v>909</v>
      </c>
      <c r="C424" s="64" t="s">
        <v>1534</v>
      </c>
      <c r="D424" s="64" t="s">
        <v>97</v>
      </c>
      <c r="E424" s="64" t="s">
        <v>1261</v>
      </c>
      <c r="F424" s="64" t="s">
        <v>931</v>
      </c>
      <c r="G424" s="64" t="s">
        <v>1300</v>
      </c>
      <c r="H424" s="64" t="s">
        <v>1535</v>
      </c>
      <c r="I424" s="64" t="s">
        <v>929</v>
      </c>
      <c r="J424" s="64" t="s">
        <v>87</v>
      </c>
      <c r="K424" s="64" t="s">
        <v>930</v>
      </c>
      <c r="L424" s="64" t="s">
        <v>91</v>
      </c>
      <c r="M424" s="64" t="s">
        <v>909</v>
      </c>
      <c r="O424" s="57">
        <f t="shared" si="19"/>
        <v>1</v>
      </c>
      <c r="P424" s="57" t="str">
        <f t="shared" si="20"/>
        <v>12-1</v>
      </c>
      <c r="Q424" s="64" t="str">
        <f t="shared" si="21"/>
        <v>121031 - Ost 1</v>
      </c>
      <c r="R424" s="119"/>
      <c r="S424" s="119"/>
    </row>
    <row r="425" spans="1:19">
      <c r="A425" s="64" t="s">
        <v>91</v>
      </c>
      <c r="B425" s="64" t="s">
        <v>909</v>
      </c>
      <c r="C425" s="64" t="s">
        <v>928</v>
      </c>
      <c r="D425" s="64" t="s">
        <v>99</v>
      </c>
      <c r="E425" s="64" t="s">
        <v>932</v>
      </c>
      <c r="F425" s="64" t="s">
        <v>931</v>
      </c>
      <c r="G425" s="64" t="s">
        <v>1300</v>
      </c>
      <c r="H425" s="64" t="s">
        <v>1535</v>
      </c>
      <c r="I425" s="64" t="s">
        <v>929</v>
      </c>
      <c r="J425" s="64" t="s">
        <v>87</v>
      </c>
      <c r="K425" s="64" t="s">
        <v>930</v>
      </c>
      <c r="L425" s="64" t="s">
        <v>91</v>
      </c>
      <c r="M425" s="64" t="s">
        <v>909</v>
      </c>
      <c r="O425" s="57">
        <f t="shared" si="19"/>
        <v>1</v>
      </c>
      <c r="P425" s="57" t="str">
        <f t="shared" si="20"/>
        <v>12-1</v>
      </c>
      <c r="Q425" s="64" t="str">
        <f t="shared" si="21"/>
        <v>121031 - Ost 1</v>
      </c>
      <c r="R425" s="119"/>
      <c r="S425" s="119"/>
    </row>
    <row r="426" spans="1:19">
      <c r="A426" s="64" t="s">
        <v>91</v>
      </c>
      <c r="B426" s="64" t="s">
        <v>909</v>
      </c>
      <c r="C426" s="64" t="s">
        <v>933</v>
      </c>
      <c r="D426" s="64" t="s">
        <v>101</v>
      </c>
      <c r="E426" s="64" t="s">
        <v>934</v>
      </c>
      <c r="F426" s="64" t="s">
        <v>931</v>
      </c>
      <c r="G426" s="64" t="s">
        <v>1300</v>
      </c>
      <c r="H426" s="64" t="s">
        <v>1535</v>
      </c>
      <c r="I426" s="64" t="s">
        <v>929</v>
      </c>
      <c r="J426" s="64" t="s">
        <v>87</v>
      </c>
      <c r="K426" s="64" t="s">
        <v>930</v>
      </c>
      <c r="L426" s="64" t="s">
        <v>91</v>
      </c>
      <c r="M426" s="64" t="s">
        <v>909</v>
      </c>
      <c r="O426" s="57">
        <f t="shared" si="19"/>
        <v>1</v>
      </c>
      <c r="P426" s="57" t="str">
        <f t="shared" si="20"/>
        <v>12-1</v>
      </c>
      <c r="Q426" s="64" t="str">
        <f t="shared" si="21"/>
        <v>121031 - Ost 1</v>
      </c>
      <c r="R426" s="119"/>
      <c r="S426" s="119"/>
    </row>
    <row r="427" spans="1:19">
      <c r="A427" s="64" t="s">
        <v>91</v>
      </c>
      <c r="B427" s="64" t="s">
        <v>909</v>
      </c>
      <c r="C427" s="64" t="s">
        <v>935</v>
      </c>
      <c r="D427" s="64" t="s">
        <v>779</v>
      </c>
      <c r="E427" s="64" t="s">
        <v>937</v>
      </c>
      <c r="F427" s="64" t="s">
        <v>936</v>
      </c>
      <c r="G427" s="64" t="s">
        <v>241</v>
      </c>
      <c r="H427" s="64" t="s">
        <v>1536</v>
      </c>
      <c r="I427" s="64" t="s">
        <v>929</v>
      </c>
      <c r="J427" s="64" t="s">
        <v>87</v>
      </c>
      <c r="K427" s="64" t="s">
        <v>930</v>
      </c>
      <c r="L427" s="64" t="s">
        <v>91</v>
      </c>
      <c r="M427" s="64" t="s">
        <v>909</v>
      </c>
      <c r="O427" s="57">
        <f t="shared" si="19"/>
        <v>2</v>
      </c>
      <c r="P427" s="57" t="str">
        <f t="shared" si="20"/>
        <v>12-2</v>
      </c>
      <c r="Q427" s="64" t="str">
        <f t="shared" si="21"/>
        <v>121032 - Ost 2</v>
      </c>
      <c r="R427" s="119"/>
      <c r="S427" s="119"/>
    </row>
    <row r="428" spans="1:19">
      <c r="A428" s="64" t="s">
        <v>91</v>
      </c>
      <c r="B428" s="64" t="s">
        <v>909</v>
      </c>
      <c r="C428" s="64" t="s">
        <v>938</v>
      </c>
      <c r="D428" s="64" t="s">
        <v>307</v>
      </c>
      <c r="E428" s="64" t="s">
        <v>939</v>
      </c>
      <c r="F428" s="64" t="s">
        <v>936</v>
      </c>
      <c r="G428" s="64" t="s">
        <v>241</v>
      </c>
      <c r="H428" s="64" t="s">
        <v>1536</v>
      </c>
      <c r="I428" s="64" t="s">
        <v>929</v>
      </c>
      <c r="J428" s="64" t="s">
        <v>87</v>
      </c>
      <c r="K428" s="64" t="s">
        <v>930</v>
      </c>
      <c r="L428" s="64" t="s">
        <v>91</v>
      </c>
      <c r="M428" s="64" t="s">
        <v>909</v>
      </c>
      <c r="O428" s="57">
        <f t="shared" si="19"/>
        <v>2</v>
      </c>
      <c r="P428" s="57" t="str">
        <f t="shared" si="20"/>
        <v>12-2</v>
      </c>
      <c r="Q428" s="64" t="str">
        <f t="shared" si="21"/>
        <v>121032 - Ost 2</v>
      </c>
      <c r="R428" s="119"/>
      <c r="S428" s="119"/>
    </row>
    <row r="429" spans="1:19">
      <c r="A429" s="64" t="s">
        <v>91</v>
      </c>
      <c r="B429" s="64" t="s">
        <v>909</v>
      </c>
      <c r="C429" s="64" t="s">
        <v>1537</v>
      </c>
      <c r="D429" s="64" t="s">
        <v>224</v>
      </c>
      <c r="E429" s="64" t="s">
        <v>1262</v>
      </c>
      <c r="F429" s="64" t="s">
        <v>936</v>
      </c>
      <c r="G429" s="64" t="s">
        <v>241</v>
      </c>
      <c r="H429" s="64" t="s">
        <v>1536</v>
      </c>
      <c r="I429" s="64" t="s">
        <v>929</v>
      </c>
      <c r="J429" s="64" t="s">
        <v>87</v>
      </c>
      <c r="K429" s="64" t="s">
        <v>930</v>
      </c>
      <c r="L429" s="64" t="s">
        <v>91</v>
      </c>
      <c r="M429" s="64" t="s">
        <v>909</v>
      </c>
      <c r="O429" s="57">
        <f t="shared" si="19"/>
        <v>2</v>
      </c>
      <c r="P429" s="57" t="str">
        <f t="shared" si="20"/>
        <v>12-2</v>
      </c>
      <c r="Q429" s="64" t="str">
        <f t="shared" si="21"/>
        <v>121032 - Ost 2</v>
      </c>
      <c r="R429" s="119"/>
      <c r="S429" s="119"/>
    </row>
    <row r="430" spans="1:19">
      <c r="A430" s="64" t="s">
        <v>91</v>
      </c>
      <c r="B430" s="64" t="s">
        <v>909</v>
      </c>
      <c r="C430" s="64" t="s">
        <v>1538</v>
      </c>
      <c r="D430" s="64" t="s">
        <v>250</v>
      </c>
      <c r="E430" s="64" t="s">
        <v>1263</v>
      </c>
      <c r="F430" s="64" t="s">
        <v>943</v>
      </c>
      <c r="G430" s="64" t="s">
        <v>1301</v>
      </c>
      <c r="H430" s="64" t="s">
        <v>1539</v>
      </c>
      <c r="I430" s="64" t="s">
        <v>941</v>
      </c>
      <c r="J430" s="64" t="s">
        <v>242</v>
      </c>
      <c r="K430" s="64" t="s">
        <v>942</v>
      </c>
      <c r="L430" s="64" t="s">
        <v>91</v>
      </c>
      <c r="M430" s="64" t="s">
        <v>909</v>
      </c>
      <c r="O430" s="57">
        <f t="shared" si="19"/>
        <v>3</v>
      </c>
      <c r="P430" s="57" t="str">
        <f t="shared" si="20"/>
        <v>12-3</v>
      </c>
      <c r="Q430" s="64" t="str">
        <f t="shared" si="21"/>
        <v>122141 - West 1</v>
      </c>
      <c r="R430" s="119"/>
      <c r="S430" s="119"/>
    </row>
    <row r="431" spans="1:19">
      <c r="A431" s="64" t="s">
        <v>91</v>
      </c>
      <c r="B431" s="64" t="s">
        <v>909</v>
      </c>
      <c r="C431" s="64" t="s">
        <v>940</v>
      </c>
      <c r="D431" s="64" t="s">
        <v>210</v>
      </c>
      <c r="E431" s="64" t="s">
        <v>1264</v>
      </c>
      <c r="F431" s="64" t="s">
        <v>943</v>
      </c>
      <c r="G431" s="64" t="s">
        <v>1301</v>
      </c>
      <c r="H431" s="64" t="s">
        <v>1539</v>
      </c>
      <c r="I431" s="64" t="s">
        <v>941</v>
      </c>
      <c r="J431" s="64" t="s">
        <v>242</v>
      </c>
      <c r="K431" s="64" t="s">
        <v>942</v>
      </c>
      <c r="L431" s="64" t="s">
        <v>91</v>
      </c>
      <c r="M431" s="64" t="s">
        <v>909</v>
      </c>
      <c r="O431" s="57">
        <f t="shared" si="19"/>
        <v>3</v>
      </c>
      <c r="P431" s="57" t="str">
        <f t="shared" si="20"/>
        <v>12-3</v>
      </c>
      <c r="Q431" s="64" t="str">
        <f t="shared" si="21"/>
        <v>122141 - West 1</v>
      </c>
      <c r="R431" s="119"/>
      <c r="S431" s="119"/>
    </row>
    <row r="432" spans="1:19">
      <c r="A432" s="64" t="s">
        <v>91</v>
      </c>
      <c r="B432" s="64" t="s">
        <v>909</v>
      </c>
      <c r="C432" s="64" t="s">
        <v>1540</v>
      </c>
      <c r="D432" s="64" t="s">
        <v>242</v>
      </c>
      <c r="E432" s="64" t="s">
        <v>1265</v>
      </c>
      <c r="F432" s="64" t="s">
        <v>954</v>
      </c>
      <c r="G432" s="64" t="s">
        <v>1374</v>
      </c>
      <c r="H432" s="64" t="s">
        <v>1541</v>
      </c>
      <c r="I432" s="64" t="s">
        <v>941</v>
      </c>
      <c r="J432" s="64" t="s">
        <v>242</v>
      </c>
      <c r="K432" s="64" t="s">
        <v>942</v>
      </c>
      <c r="L432" s="64" t="s">
        <v>91</v>
      </c>
      <c r="M432" s="64" t="s">
        <v>909</v>
      </c>
      <c r="O432" s="57">
        <f t="shared" ref="O432:O453" si="22">IF(AND(L432=L431,F432=F431),O431,IF(L432=L431,O431+1,1))</f>
        <v>4</v>
      </c>
      <c r="P432" s="57" t="str">
        <f t="shared" si="20"/>
        <v>12-4</v>
      </c>
      <c r="Q432" s="64" t="str">
        <f t="shared" si="21"/>
        <v>122144 - West 4</v>
      </c>
      <c r="R432" s="119"/>
      <c r="S432" s="119"/>
    </row>
    <row r="433" spans="1:19">
      <c r="A433" s="64" t="s">
        <v>91</v>
      </c>
      <c r="B433" s="64" t="s">
        <v>909</v>
      </c>
      <c r="C433" s="64" t="s">
        <v>1542</v>
      </c>
      <c r="D433" s="64" t="s">
        <v>238</v>
      </c>
      <c r="E433" s="64" t="s">
        <v>1266</v>
      </c>
      <c r="F433" s="64" t="s">
        <v>954</v>
      </c>
      <c r="G433" s="64" t="s">
        <v>1374</v>
      </c>
      <c r="H433" s="64" t="s">
        <v>1541</v>
      </c>
      <c r="I433" s="64" t="s">
        <v>941</v>
      </c>
      <c r="J433" s="64" t="s">
        <v>242</v>
      </c>
      <c r="K433" s="64" t="s">
        <v>942</v>
      </c>
      <c r="L433" s="64" t="s">
        <v>91</v>
      </c>
      <c r="M433" s="64" t="s">
        <v>909</v>
      </c>
      <c r="O433" s="57">
        <f t="shared" si="22"/>
        <v>4</v>
      </c>
      <c r="P433" s="57" t="str">
        <f t="shared" si="20"/>
        <v>12-4</v>
      </c>
      <c r="Q433" s="64" t="str">
        <f t="shared" si="21"/>
        <v>122144 - West 4</v>
      </c>
      <c r="R433" s="119"/>
      <c r="S433" s="119"/>
    </row>
    <row r="434" spans="1:19">
      <c r="A434" s="64" t="s">
        <v>91</v>
      </c>
      <c r="B434" s="64" t="s">
        <v>909</v>
      </c>
      <c r="C434" s="64" t="s">
        <v>953</v>
      </c>
      <c r="D434" s="64" t="s">
        <v>628</v>
      </c>
      <c r="E434" s="64" t="s">
        <v>955</v>
      </c>
      <c r="F434" s="64" t="s">
        <v>954</v>
      </c>
      <c r="G434" s="64" t="s">
        <v>1374</v>
      </c>
      <c r="H434" s="64" t="s">
        <v>1541</v>
      </c>
      <c r="I434" s="64" t="s">
        <v>941</v>
      </c>
      <c r="J434" s="64" t="s">
        <v>242</v>
      </c>
      <c r="K434" s="64" t="s">
        <v>942</v>
      </c>
      <c r="L434" s="64" t="s">
        <v>91</v>
      </c>
      <c r="M434" s="64" t="s">
        <v>909</v>
      </c>
      <c r="O434" s="57">
        <f t="shared" si="22"/>
        <v>4</v>
      </c>
      <c r="P434" s="57" t="str">
        <f t="shared" si="20"/>
        <v>12-4</v>
      </c>
      <c r="Q434" s="64" t="str">
        <f t="shared" si="21"/>
        <v>122144 - West 4</v>
      </c>
      <c r="R434" s="119"/>
      <c r="S434" s="119"/>
    </row>
    <row r="435" spans="1:19">
      <c r="A435" s="64" t="s">
        <v>91</v>
      </c>
      <c r="B435" s="64" t="s">
        <v>909</v>
      </c>
      <c r="C435" s="64" t="s">
        <v>1543</v>
      </c>
      <c r="D435" s="64" t="s">
        <v>1324</v>
      </c>
      <c r="E435" s="64" t="s">
        <v>1544</v>
      </c>
      <c r="F435" s="64" t="s">
        <v>954</v>
      </c>
      <c r="G435" s="64" t="s">
        <v>1374</v>
      </c>
      <c r="H435" s="64" t="s">
        <v>1541</v>
      </c>
      <c r="I435" s="64" t="s">
        <v>941</v>
      </c>
      <c r="J435" s="64" t="s">
        <v>242</v>
      </c>
      <c r="K435" s="64" t="s">
        <v>942</v>
      </c>
      <c r="L435" s="64" t="s">
        <v>91</v>
      </c>
      <c r="M435" s="64" t="s">
        <v>909</v>
      </c>
      <c r="O435" s="57">
        <f t="shared" si="22"/>
        <v>4</v>
      </c>
      <c r="P435" s="57" t="str">
        <f t="shared" si="20"/>
        <v>12-4</v>
      </c>
      <c r="Q435" s="64" t="str">
        <f t="shared" si="21"/>
        <v>122144 - West 4</v>
      </c>
      <c r="R435" s="119"/>
      <c r="S435" s="119"/>
    </row>
    <row r="436" spans="1:19">
      <c r="A436" s="64" t="s">
        <v>91</v>
      </c>
      <c r="B436" s="64" t="s">
        <v>909</v>
      </c>
      <c r="C436" s="64" t="s">
        <v>1545</v>
      </c>
      <c r="D436" s="64" t="s">
        <v>1327</v>
      </c>
      <c r="E436" s="64" t="s">
        <v>1267</v>
      </c>
      <c r="F436" s="64" t="s">
        <v>1546</v>
      </c>
      <c r="G436" s="64" t="s">
        <v>408</v>
      </c>
      <c r="H436" s="64" t="s">
        <v>1547</v>
      </c>
      <c r="I436" s="64" t="s">
        <v>941</v>
      </c>
      <c r="J436" s="64" t="s">
        <v>242</v>
      </c>
      <c r="K436" s="64" t="s">
        <v>942</v>
      </c>
      <c r="L436" s="64" t="s">
        <v>91</v>
      </c>
      <c r="M436" s="64" t="s">
        <v>909</v>
      </c>
      <c r="O436" s="57">
        <f t="shared" si="22"/>
        <v>5</v>
      </c>
      <c r="P436" s="57" t="str">
        <f t="shared" si="20"/>
        <v>12-5</v>
      </c>
      <c r="Q436" s="64" t="str">
        <f t="shared" si="21"/>
        <v>122145 - West 5</v>
      </c>
      <c r="R436" s="119"/>
      <c r="S436" s="119"/>
    </row>
    <row r="437" spans="1:19">
      <c r="A437" s="64" t="s">
        <v>91</v>
      </c>
      <c r="B437" s="64" t="s">
        <v>909</v>
      </c>
      <c r="C437" s="64" t="s">
        <v>1548</v>
      </c>
      <c r="D437" s="64" t="s">
        <v>445</v>
      </c>
      <c r="E437" s="64" t="s">
        <v>1268</v>
      </c>
      <c r="F437" s="64" t="s">
        <v>1546</v>
      </c>
      <c r="G437" s="64" t="s">
        <v>408</v>
      </c>
      <c r="H437" s="64" t="s">
        <v>1547</v>
      </c>
      <c r="I437" s="64" t="s">
        <v>941</v>
      </c>
      <c r="J437" s="64" t="s">
        <v>242</v>
      </c>
      <c r="K437" s="64" t="s">
        <v>942</v>
      </c>
      <c r="L437" s="64" t="s">
        <v>91</v>
      </c>
      <c r="M437" s="64" t="s">
        <v>909</v>
      </c>
      <c r="O437" s="57">
        <f t="shared" si="22"/>
        <v>5</v>
      </c>
      <c r="P437" s="57" t="str">
        <f t="shared" si="20"/>
        <v>12-5</v>
      </c>
      <c r="Q437" s="64" t="str">
        <f t="shared" si="21"/>
        <v>122145 - West 5</v>
      </c>
      <c r="R437" s="119"/>
      <c r="S437" s="119"/>
    </row>
    <row r="438" spans="1:19">
      <c r="A438" s="64" t="s">
        <v>91</v>
      </c>
      <c r="B438" s="64" t="s">
        <v>909</v>
      </c>
      <c r="C438" s="64" t="s">
        <v>1549</v>
      </c>
      <c r="D438" s="64" t="s">
        <v>253</v>
      </c>
      <c r="E438" s="64" t="s">
        <v>1550</v>
      </c>
      <c r="F438" s="64" t="s">
        <v>947</v>
      </c>
      <c r="G438" s="64" t="s">
        <v>823</v>
      </c>
      <c r="H438" s="64" t="s">
        <v>1551</v>
      </c>
      <c r="I438" s="64" t="s">
        <v>945</v>
      </c>
      <c r="J438" s="64" t="s">
        <v>238</v>
      </c>
      <c r="K438" s="64" t="s">
        <v>946</v>
      </c>
      <c r="L438" s="64" t="s">
        <v>91</v>
      </c>
      <c r="M438" s="64" t="s">
        <v>909</v>
      </c>
      <c r="O438" s="57">
        <f t="shared" si="22"/>
        <v>6</v>
      </c>
      <c r="P438" s="57" t="str">
        <f t="shared" si="20"/>
        <v>12-6</v>
      </c>
      <c r="Q438" s="64" t="str">
        <f t="shared" si="21"/>
        <v>122242 - West 2</v>
      </c>
      <c r="R438" s="119"/>
      <c r="S438" s="119"/>
    </row>
    <row r="439" spans="1:19">
      <c r="A439" s="64" t="s">
        <v>91</v>
      </c>
      <c r="B439" s="64" t="s">
        <v>909</v>
      </c>
      <c r="C439" s="64" t="s">
        <v>944</v>
      </c>
      <c r="D439" s="64" t="s">
        <v>455</v>
      </c>
      <c r="E439" s="64" t="s">
        <v>948</v>
      </c>
      <c r="F439" s="64" t="s">
        <v>947</v>
      </c>
      <c r="G439" s="64" t="s">
        <v>823</v>
      </c>
      <c r="H439" s="64" t="s">
        <v>1551</v>
      </c>
      <c r="I439" s="64" t="s">
        <v>945</v>
      </c>
      <c r="J439" s="64" t="s">
        <v>238</v>
      </c>
      <c r="K439" s="64" t="s">
        <v>946</v>
      </c>
      <c r="L439" s="64" t="s">
        <v>91</v>
      </c>
      <c r="M439" s="64" t="s">
        <v>909</v>
      </c>
      <c r="O439" s="57">
        <f t="shared" si="22"/>
        <v>6</v>
      </c>
      <c r="P439" s="57" t="str">
        <f t="shared" si="20"/>
        <v>12-6</v>
      </c>
      <c r="Q439" s="64" t="str">
        <f t="shared" si="21"/>
        <v>122242 - West 2</v>
      </c>
      <c r="R439" s="119"/>
      <c r="S439" s="119"/>
    </row>
    <row r="440" spans="1:19">
      <c r="A440" s="64" t="s">
        <v>91</v>
      </c>
      <c r="B440" s="64" t="s">
        <v>909</v>
      </c>
      <c r="C440" s="64" t="s">
        <v>1552</v>
      </c>
      <c r="D440" s="64" t="s">
        <v>69</v>
      </c>
      <c r="E440" s="64" t="s">
        <v>1269</v>
      </c>
      <c r="F440" s="64" t="s">
        <v>911</v>
      </c>
      <c r="G440" s="64" t="s">
        <v>89</v>
      </c>
      <c r="H440" s="64" t="s">
        <v>1553</v>
      </c>
      <c r="I440" s="64" t="s">
        <v>910</v>
      </c>
      <c r="J440" s="64" t="s">
        <v>628</v>
      </c>
      <c r="K440" s="64" t="s">
        <v>946</v>
      </c>
      <c r="L440" s="64" t="s">
        <v>91</v>
      </c>
      <c r="M440" s="64" t="s">
        <v>909</v>
      </c>
      <c r="O440" s="57">
        <f t="shared" si="22"/>
        <v>7</v>
      </c>
      <c r="P440" s="57" t="str">
        <f t="shared" si="20"/>
        <v>12-7</v>
      </c>
      <c r="Q440" s="64" t="str">
        <f t="shared" si="21"/>
        <v>122311 - Nord 1</v>
      </c>
      <c r="R440" s="119"/>
      <c r="S440" s="119"/>
    </row>
    <row r="441" spans="1:19">
      <c r="A441" s="64" t="s">
        <v>91</v>
      </c>
      <c r="B441" s="64" t="s">
        <v>909</v>
      </c>
      <c r="C441" s="64" t="s">
        <v>908</v>
      </c>
      <c r="D441" s="64" t="s">
        <v>71</v>
      </c>
      <c r="E441" s="64" t="s">
        <v>912</v>
      </c>
      <c r="F441" s="64" t="s">
        <v>911</v>
      </c>
      <c r="G441" s="64" t="s">
        <v>89</v>
      </c>
      <c r="H441" s="64" t="s">
        <v>1553</v>
      </c>
      <c r="I441" s="64" t="s">
        <v>910</v>
      </c>
      <c r="J441" s="64" t="s">
        <v>628</v>
      </c>
      <c r="K441" s="64" t="s">
        <v>946</v>
      </c>
      <c r="L441" s="64" t="s">
        <v>91</v>
      </c>
      <c r="M441" s="64" t="s">
        <v>909</v>
      </c>
      <c r="O441" s="57">
        <f t="shared" si="22"/>
        <v>7</v>
      </c>
      <c r="P441" s="57" t="str">
        <f t="shared" si="20"/>
        <v>12-7</v>
      </c>
      <c r="Q441" s="64" t="str">
        <f t="shared" si="21"/>
        <v>122311 - Nord 1</v>
      </c>
      <c r="R441" s="119"/>
      <c r="S441" s="119"/>
    </row>
    <row r="442" spans="1:19">
      <c r="A442" s="64" t="s">
        <v>91</v>
      </c>
      <c r="B442" s="64" t="s">
        <v>909</v>
      </c>
      <c r="C442" s="64" t="s">
        <v>1554</v>
      </c>
      <c r="D442" s="64" t="s">
        <v>73</v>
      </c>
      <c r="E442" s="64" t="s">
        <v>1270</v>
      </c>
      <c r="F442" s="64" t="s">
        <v>916</v>
      </c>
      <c r="G442" s="64" t="s">
        <v>91</v>
      </c>
      <c r="H442" s="64" t="s">
        <v>1555</v>
      </c>
      <c r="I442" s="64" t="s">
        <v>914</v>
      </c>
      <c r="J442" s="64" t="s">
        <v>455</v>
      </c>
      <c r="K442" s="64" t="s">
        <v>915</v>
      </c>
      <c r="L442" s="64" t="s">
        <v>91</v>
      </c>
      <c r="M442" s="64" t="s">
        <v>909</v>
      </c>
      <c r="O442" s="57">
        <f t="shared" si="22"/>
        <v>8</v>
      </c>
      <c r="P442" s="57" t="str">
        <f t="shared" si="20"/>
        <v>12-8</v>
      </c>
      <c r="Q442" s="64" t="str">
        <f t="shared" si="21"/>
        <v>123012 - Nord 2</v>
      </c>
      <c r="R442" s="119"/>
      <c r="S442" s="119"/>
    </row>
    <row r="443" spans="1:19">
      <c r="A443" s="64" t="s">
        <v>91</v>
      </c>
      <c r="B443" s="64" t="s">
        <v>909</v>
      </c>
      <c r="C443" s="64" t="s">
        <v>913</v>
      </c>
      <c r="D443" s="64" t="s">
        <v>75</v>
      </c>
      <c r="E443" s="64" t="s">
        <v>917</v>
      </c>
      <c r="F443" s="64" t="s">
        <v>916</v>
      </c>
      <c r="G443" s="64" t="s">
        <v>91</v>
      </c>
      <c r="H443" s="64" t="s">
        <v>1555</v>
      </c>
      <c r="I443" s="64" t="s">
        <v>914</v>
      </c>
      <c r="J443" s="64" t="s">
        <v>455</v>
      </c>
      <c r="K443" s="64" t="s">
        <v>915</v>
      </c>
      <c r="L443" s="64" t="s">
        <v>91</v>
      </c>
      <c r="M443" s="64" t="s">
        <v>909</v>
      </c>
      <c r="O443" s="57">
        <f t="shared" si="22"/>
        <v>8</v>
      </c>
      <c r="P443" s="57" t="str">
        <f t="shared" si="20"/>
        <v>12-8</v>
      </c>
      <c r="Q443" s="64" t="str">
        <f t="shared" si="21"/>
        <v>123012 - Nord 2</v>
      </c>
      <c r="R443" s="119"/>
      <c r="S443" s="119"/>
    </row>
    <row r="444" spans="1:19">
      <c r="A444" s="64" t="s">
        <v>91</v>
      </c>
      <c r="B444" s="64" t="s">
        <v>909</v>
      </c>
      <c r="C444" s="64" t="s">
        <v>1556</v>
      </c>
      <c r="D444" s="64" t="s">
        <v>77</v>
      </c>
      <c r="E444" s="64" t="s">
        <v>915</v>
      </c>
      <c r="F444" s="64" t="s">
        <v>916</v>
      </c>
      <c r="G444" s="64" t="s">
        <v>91</v>
      </c>
      <c r="H444" s="64" t="s">
        <v>1555</v>
      </c>
      <c r="I444" s="64" t="s">
        <v>914</v>
      </c>
      <c r="J444" s="64" t="s">
        <v>455</v>
      </c>
      <c r="K444" s="64" t="s">
        <v>915</v>
      </c>
      <c r="L444" s="64" t="s">
        <v>91</v>
      </c>
      <c r="M444" s="64" t="s">
        <v>909</v>
      </c>
      <c r="O444" s="57">
        <f t="shared" si="22"/>
        <v>8</v>
      </c>
      <c r="P444" s="57" t="str">
        <f t="shared" si="20"/>
        <v>12-8</v>
      </c>
      <c r="Q444" s="64" t="str">
        <f t="shared" si="21"/>
        <v>123012 - Nord 2</v>
      </c>
      <c r="R444" s="119"/>
      <c r="S444" s="119"/>
    </row>
    <row r="445" spans="1:19">
      <c r="A445" s="64" t="s">
        <v>91</v>
      </c>
      <c r="B445" s="64" t="s">
        <v>909</v>
      </c>
      <c r="C445" s="64" t="s">
        <v>918</v>
      </c>
      <c r="D445" s="64" t="s">
        <v>79</v>
      </c>
      <c r="E445" s="64" t="s">
        <v>919</v>
      </c>
      <c r="F445" s="64" t="s">
        <v>916</v>
      </c>
      <c r="G445" s="64" t="s">
        <v>91</v>
      </c>
      <c r="H445" s="64" t="s">
        <v>1555</v>
      </c>
      <c r="I445" s="64" t="s">
        <v>914</v>
      </c>
      <c r="J445" s="64" t="s">
        <v>455</v>
      </c>
      <c r="K445" s="64" t="s">
        <v>915</v>
      </c>
      <c r="L445" s="64" t="s">
        <v>91</v>
      </c>
      <c r="M445" s="64" t="s">
        <v>909</v>
      </c>
      <c r="O445" s="57">
        <f t="shared" si="22"/>
        <v>8</v>
      </c>
      <c r="P445" s="57" t="str">
        <f t="shared" si="20"/>
        <v>12-8</v>
      </c>
      <c r="Q445" s="64" t="str">
        <f t="shared" si="21"/>
        <v>123012 - Nord 2</v>
      </c>
      <c r="R445" s="119"/>
      <c r="S445" s="119"/>
    </row>
    <row r="446" spans="1:19">
      <c r="A446" s="64" t="s">
        <v>91</v>
      </c>
      <c r="B446" s="64" t="s">
        <v>909</v>
      </c>
      <c r="C446" s="64" t="s">
        <v>1557</v>
      </c>
      <c r="D446" s="64" t="s">
        <v>81</v>
      </c>
      <c r="E446" s="64" t="s">
        <v>1271</v>
      </c>
      <c r="F446" s="64" t="s">
        <v>921</v>
      </c>
      <c r="G446" s="64" t="s">
        <v>242</v>
      </c>
      <c r="H446" s="64" t="s">
        <v>1558</v>
      </c>
      <c r="I446" s="64" t="s">
        <v>914</v>
      </c>
      <c r="J446" s="64" t="s">
        <v>455</v>
      </c>
      <c r="K446" s="64" t="s">
        <v>915</v>
      </c>
      <c r="L446" s="64" t="s">
        <v>91</v>
      </c>
      <c r="M446" s="64" t="s">
        <v>909</v>
      </c>
      <c r="O446" s="57">
        <f t="shared" si="22"/>
        <v>9</v>
      </c>
      <c r="P446" s="57" t="str">
        <f t="shared" si="20"/>
        <v>12-9</v>
      </c>
      <c r="Q446" s="64" t="str">
        <f t="shared" si="21"/>
        <v>123021 - MV 1</v>
      </c>
      <c r="R446" s="119"/>
      <c r="S446" s="119"/>
    </row>
    <row r="447" spans="1:19">
      <c r="A447" s="64" t="s">
        <v>91</v>
      </c>
      <c r="B447" s="64" t="s">
        <v>909</v>
      </c>
      <c r="C447" s="64" t="s">
        <v>920</v>
      </c>
      <c r="D447" s="64" t="s">
        <v>83</v>
      </c>
      <c r="E447" s="64" t="s">
        <v>922</v>
      </c>
      <c r="F447" s="64" t="s">
        <v>921</v>
      </c>
      <c r="G447" s="64" t="s">
        <v>242</v>
      </c>
      <c r="H447" s="64" t="s">
        <v>1558</v>
      </c>
      <c r="I447" s="64" t="s">
        <v>914</v>
      </c>
      <c r="J447" s="64" t="s">
        <v>455</v>
      </c>
      <c r="K447" s="64" t="s">
        <v>915</v>
      </c>
      <c r="L447" s="64" t="s">
        <v>91</v>
      </c>
      <c r="M447" s="64" t="s">
        <v>909</v>
      </c>
      <c r="O447" s="57">
        <f t="shared" si="22"/>
        <v>9</v>
      </c>
      <c r="P447" s="57" t="str">
        <f t="shared" si="20"/>
        <v>12-9</v>
      </c>
      <c r="Q447" s="64" t="str">
        <f t="shared" si="21"/>
        <v>123021 - MV 1</v>
      </c>
      <c r="R447" s="119"/>
      <c r="S447" s="119"/>
    </row>
    <row r="448" spans="1:19">
      <c r="A448" s="64" t="s">
        <v>91</v>
      </c>
      <c r="B448" s="64" t="s">
        <v>909</v>
      </c>
      <c r="C448" s="64" t="s">
        <v>1559</v>
      </c>
      <c r="D448" s="64" t="s">
        <v>85</v>
      </c>
      <c r="E448" s="64" t="s">
        <v>1272</v>
      </c>
      <c r="F448" s="64" t="s">
        <v>921</v>
      </c>
      <c r="G448" s="64" t="s">
        <v>242</v>
      </c>
      <c r="H448" s="64" t="s">
        <v>1558</v>
      </c>
      <c r="I448" s="64" t="s">
        <v>914</v>
      </c>
      <c r="J448" s="64" t="s">
        <v>455</v>
      </c>
      <c r="K448" s="64" t="s">
        <v>915</v>
      </c>
      <c r="L448" s="64" t="s">
        <v>91</v>
      </c>
      <c r="M448" s="64" t="s">
        <v>909</v>
      </c>
      <c r="O448" s="57">
        <f t="shared" si="22"/>
        <v>9</v>
      </c>
      <c r="P448" s="57" t="str">
        <f t="shared" si="20"/>
        <v>12-9</v>
      </c>
      <c r="Q448" s="64" t="str">
        <f t="shared" si="21"/>
        <v>123021 - MV 1</v>
      </c>
      <c r="R448" s="119"/>
      <c r="S448" s="119"/>
    </row>
    <row r="449" spans="1:19">
      <c r="A449" s="64" t="s">
        <v>91</v>
      </c>
      <c r="B449" s="64" t="s">
        <v>909</v>
      </c>
      <c r="C449" s="64" t="s">
        <v>923</v>
      </c>
      <c r="D449" s="64" t="s">
        <v>87</v>
      </c>
      <c r="E449" s="64" t="s">
        <v>924</v>
      </c>
      <c r="F449" s="64" t="s">
        <v>921</v>
      </c>
      <c r="G449" s="64" t="s">
        <v>242</v>
      </c>
      <c r="H449" s="64" t="s">
        <v>1558</v>
      </c>
      <c r="I449" s="64" t="s">
        <v>914</v>
      </c>
      <c r="J449" s="64" t="s">
        <v>455</v>
      </c>
      <c r="K449" s="64" t="s">
        <v>915</v>
      </c>
      <c r="L449" s="64" t="s">
        <v>91</v>
      </c>
      <c r="M449" s="64" t="s">
        <v>909</v>
      </c>
      <c r="O449" s="57">
        <f t="shared" si="22"/>
        <v>9</v>
      </c>
      <c r="P449" s="57" t="str">
        <f t="shared" si="20"/>
        <v>12-9</v>
      </c>
      <c r="Q449" s="64" t="str">
        <f t="shared" si="21"/>
        <v>123021 - MV 1</v>
      </c>
      <c r="R449" s="119"/>
      <c r="S449" s="119"/>
    </row>
    <row r="450" spans="1:19">
      <c r="A450" s="64" t="s">
        <v>91</v>
      </c>
      <c r="B450" s="64" t="s">
        <v>909</v>
      </c>
      <c r="C450" s="64" t="s">
        <v>1560</v>
      </c>
      <c r="D450" s="64" t="s">
        <v>89</v>
      </c>
      <c r="E450" s="64" t="s">
        <v>1273</v>
      </c>
      <c r="F450" s="64" t="s">
        <v>926</v>
      </c>
      <c r="G450" s="64" t="s">
        <v>238</v>
      </c>
      <c r="H450" s="64" t="s">
        <v>1561</v>
      </c>
      <c r="I450" s="64" t="s">
        <v>914</v>
      </c>
      <c r="J450" s="64" t="s">
        <v>455</v>
      </c>
      <c r="K450" s="64" t="s">
        <v>915</v>
      </c>
      <c r="L450" s="64" t="s">
        <v>91</v>
      </c>
      <c r="M450" s="64" t="s">
        <v>909</v>
      </c>
      <c r="O450" s="57">
        <f t="shared" si="22"/>
        <v>10</v>
      </c>
      <c r="P450" s="57" t="str">
        <f t="shared" si="20"/>
        <v>12-10</v>
      </c>
      <c r="Q450" s="64" t="str">
        <f t="shared" si="21"/>
        <v>123022 - MV 2</v>
      </c>
      <c r="R450" s="119"/>
      <c r="S450" s="119"/>
    </row>
    <row r="451" spans="1:19">
      <c r="A451" s="64" t="s">
        <v>91</v>
      </c>
      <c r="B451" s="64" t="s">
        <v>909</v>
      </c>
      <c r="C451" s="64" t="s">
        <v>925</v>
      </c>
      <c r="D451" s="64" t="s">
        <v>91</v>
      </c>
      <c r="E451" s="64" t="s">
        <v>927</v>
      </c>
      <c r="F451" s="64" t="s">
        <v>926</v>
      </c>
      <c r="G451" s="64" t="s">
        <v>238</v>
      </c>
      <c r="H451" s="64" t="s">
        <v>1561</v>
      </c>
      <c r="I451" s="64" t="s">
        <v>914</v>
      </c>
      <c r="J451" s="64" t="s">
        <v>455</v>
      </c>
      <c r="K451" s="64" t="s">
        <v>915</v>
      </c>
      <c r="L451" s="64" t="s">
        <v>91</v>
      </c>
      <c r="M451" s="64" t="s">
        <v>909</v>
      </c>
      <c r="O451" s="57">
        <f t="shared" si="22"/>
        <v>10</v>
      </c>
      <c r="P451" s="57" t="str">
        <f t="shared" si="20"/>
        <v>12-10</v>
      </c>
      <c r="Q451" s="64" t="str">
        <f t="shared" si="21"/>
        <v>123022 - MV 2</v>
      </c>
      <c r="R451" s="119"/>
      <c r="S451" s="119"/>
    </row>
    <row r="452" spans="1:19">
      <c r="A452" s="64" t="s">
        <v>91</v>
      </c>
      <c r="B452" s="64" t="s">
        <v>909</v>
      </c>
      <c r="C452" s="64" t="s">
        <v>949</v>
      </c>
      <c r="D452" s="64" t="s">
        <v>93</v>
      </c>
      <c r="E452" s="64" t="s">
        <v>951</v>
      </c>
      <c r="F452" s="64" t="s">
        <v>950</v>
      </c>
      <c r="G452" s="64" t="s">
        <v>792</v>
      </c>
      <c r="H452" s="64" t="s">
        <v>1562</v>
      </c>
      <c r="I452" s="64" t="s">
        <v>914</v>
      </c>
      <c r="J452" s="64" t="s">
        <v>455</v>
      </c>
      <c r="K452" s="64" t="s">
        <v>915</v>
      </c>
      <c r="L452" s="64" t="s">
        <v>91</v>
      </c>
      <c r="M452" s="64" t="s">
        <v>909</v>
      </c>
      <c r="O452" s="57">
        <f t="shared" si="22"/>
        <v>11</v>
      </c>
      <c r="P452" s="57" t="str">
        <f t="shared" si="20"/>
        <v>12-11</v>
      </c>
      <c r="Q452" s="64" t="str">
        <f t="shared" si="21"/>
        <v>123043 - West 3</v>
      </c>
      <c r="R452" s="119"/>
      <c r="S452" s="119"/>
    </row>
    <row r="453" spans="1:19">
      <c r="A453" s="64" t="s">
        <v>91</v>
      </c>
      <c r="B453" s="64" t="s">
        <v>909</v>
      </c>
      <c r="C453" s="64" t="s">
        <v>952</v>
      </c>
      <c r="D453" s="64" t="s">
        <v>95</v>
      </c>
      <c r="E453" s="64" t="s">
        <v>1274</v>
      </c>
      <c r="F453" s="64" t="s">
        <v>950</v>
      </c>
      <c r="G453" s="64" t="s">
        <v>792</v>
      </c>
      <c r="H453" s="64" t="s">
        <v>1562</v>
      </c>
      <c r="I453" s="64" t="s">
        <v>914</v>
      </c>
      <c r="J453" s="64" t="s">
        <v>455</v>
      </c>
      <c r="K453" s="64" t="s">
        <v>915</v>
      </c>
      <c r="L453" s="64" t="s">
        <v>91</v>
      </c>
      <c r="M453" s="64" t="s">
        <v>909</v>
      </c>
      <c r="O453" s="57">
        <f t="shared" si="22"/>
        <v>11</v>
      </c>
      <c r="P453" s="57" t="str">
        <f t="shared" si="20"/>
        <v>12-11</v>
      </c>
      <c r="Q453" s="64" t="str">
        <f t="shared" si="21"/>
        <v>123043 - West 3</v>
      </c>
      <c r="R453" s="119"/>
      <c r="S453"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Auswertungen</vt:lpstr>
      <vt:lpstr>Offene Angebote SK2</vt:lpstr>
      <vt:lpstr>Angebotssituation AF 1</vt:lpstr>
      <vt:lpstr>Bedarf_AF1</vt:lpstr>
      <vt:lpstr>Hinweise</vt:lpstr>
      <vt:lpstr>1</vt:lpstr>
      <vt:lpstr>Parameter</vt:lpstr>
      <vt:lpstr>Hinweise!Druckbereich</vt:lpstr>
    </vt:vector>
  </TitlesOfParts>
  <Company>SenBJF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Steffen.Seilert@senbjf.berlin.de</dc:creator>
  <cp:lastModifiedBy>Prausa, Julia</cp:lastModifiedBy>
  <cp:lastPrinted>2021-01-22T10:46:35Z</cp:lastPrinted>
  <dcterms:created xsi:type="dcterms:W3CDTF">2020-10-28T11:37:25Z</dcterms:created>
  <dcterms:modified xsi:type="dcterms:W3CDTF">2021-01-28T11:25:29Z</dcterms:modified>
</cp:coreProperties>
</file>